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0" windowWidth="7485" windowHeight="3840" tabRatio="638" activeTab="0"/>
  </bookViews>
  <sheets>
    <sheet name="bilanca (kn)" sheetId="1" r:id="rId1"/>
    <sheet name="bilanca" sheetId="2" r:id="rId2"/>
    <sheet name="prihodi" sheetId="3" r:id="rId3"/>
    <sheet name="rashodi-opći dio" sheetId="4" r:id="rId4"/>
    <sheet name="račun financiranja" sheetId="5" r:id="rId5"/>
    <sheet name="posebni dio" sheetId="6" r:id="rId6"/>
  </sheets>
  <definedNames>
    <definedName name="_xlnm.Print_Area" localSheetId="1">'bilanca'!$A$1:$N$24</definedName>
    <definedName name="_xlnm.Print_Area" localSheetId="0">'bilanca (kn)'!$A$1:$N$24</definedName>
    <definedName name="_xlnm.Print_Area" localSheetId="5">'posebni dio'!$A$1:$K$212</definedName>
    <definedName name="_xlnm.Print_Area" localSheetId="2">'prihodi'!$A$1:$N$43</definedName>
    <definedName name="_xlnm.Print_Area" localSheetId="4">'račun financiranja'!$A$1:$N$49</definedName>
    <definedName name="_xlnm.Print_Area" localSheetId="3">'rashodi-opći dio'!$A$1:$N$87</definedName>
    <definedName name="_xlnm.Print_Titles" localSheetId="5">'posebni dio'!$2:$3</definedName>
    <definedName name="_xlnm.Print_Titles" localSheetId="2">'prihodi'!$3:$3</definedName>
    <definedName name="_xlnm.Print_Titles" localSheetId="4">'račun financiranja'!$2:$2</definedName>
    <definedName name="_xlnm.Print_Titles" localSheetId="3">'rashodi-opći dio'!$2:$3</definedName>
  </definedNames>
  <calcPr fullCalcOnLoad="1"/>
</workbook>
</file>

<file path=xl/sharedStrings.xml><?xml version="1.0" encoding="utf-8"?>
<sst xmlns="http://schemas.openxmlformats.org/spreadsheetml/2006/main" count="823" uniqueCount="235">
  <si>
    <t>Podskupina</t>
  </si>
  <si>
    <t>Sku-pina</t>
  </si>
  <si>
    <t>Raz-red</t>
  </si>
  <si>
    <t>Odje-ljak</t>
  </si>
  <si>
    <t>Materijalni rashodi</t>
  </si>
  <si>
    <t>A. RAČUN PRIHODA I RASHODA</t>
  </si>
  <si>
    <t>3213</t>
  </si>
  <si>
    <t>Stručno usavršavanje zaposlenika</t>
  </si>
  <si>
    <t>Naknade troškova zaposlenima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</si>
  <si>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</si>
  <si>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</si>
  <si>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</si>
  <si>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</si>
  <si>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</si>
  <si>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>Računalne usluge</t>
  </si>
  <si>
    <t>Financijski rashodi</t>
  </si>
  <si>
    <t>Rashodi za nabavu proizvedene dugotrajne imovine</t>
  </si>
  <si>
    <t>Građevinski objekti</t>
  </si>
  <si>
    <t>4221</t>
  </si>
  <si>
    <t>Uredska oprema i namještaj</t>
  </si>
  <si>
    <t>Postrojenja i oprema</t>
  </si>
  <si>
    <t>PRIMICI OD FINANCIJSKE IMOVINE I ZADUŽIVANJA</t>
  </si>
  <si>
    <t>Primici od prodaje dionica i udjela u glavnici</t>
  </si>
  <si>
    <t>IZDACI ZA FINANCIJSKU IMOVINU I OTPLATE ZAJMOVA</t>
  </si>
  <si>
    <t>RAZLIKA - VIŠAK / MANJAK</t>
  </si>
  <si>
    <t>PRIHODI POSLOVANJA</t>
  </si>
  <si>
    <t>Prihodi od imovine</t>
  </si>
  <si>
    <t>Prihodi od financijske imovine</t>
  </si>
  <si>
    <t>Prihodi od kamata na dane zajmove</t>
  </si>
  <si>
    <t>Kamate na oročena sredstva i depozite po viđenju</t>
  </si>
  <si>
    <t>Prihodi od dividendi</t>
  </si>
  <si>
    <t>Naziv prihoda</t>
  </si>
  <si>
    <t>B. RAČUN FINANCIRANJA</t>
  </si>
  <si>
    <t>Ostali prihodi od financijske imovine</t>
  </si>
  <si>
    <t>Prihodi od nefinancijske imovine</t>
  </si>
  <si>
    <t>Prihodi od zakupa i iznajmljivanja imovine</t>
  </si>
  <si>
    <t>PRIHODI OD PRODAJE NEFINANCIJSKE IMOVINE</t>
  </si>
  <si>
    <t>Prihodi od prodaje građevinskih objekata</t>
  </si>
  <si>
    <t>Poslovni objekti</t>
  </si>
  <si>
    <t>Prihodi od prodaje proizvedene dugotrajne imovine</t>
  </si>
  <si>
    <t>RASHODI POSLOVANJA</t>
  </si>
  <si>
    <t>Rashodi za zaposlene</t>
  </si>
  <si>
    <t>Plaće za redovan rad</t>
  </si>
  <si>
    <t>Ostali rashodi za zaposlene</t>
  </si>
  <si>
    <t>Doprinosi na plaće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</si>
  <si>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</si>
  <si>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</si>
  <si>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</si>
  <si>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</si>
  <si>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</si>
  <si>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Usluge telefona, pošte i prijevoza</t>
  </si>
  <si>
    <t>Komunalne usluge</t>
  </si>
  <si>
    <t>Zakupnine i najamnine</t>
  </si>
  <si>
    <t>Zdravstvene i veterinarske usluge</t>
  </si>
  <si>
    <t>Ostale usluge</t>
  </si>
  <si>
    <t>3423</t>
  </si>
  <si>
    <t>Ostali nespomenuti rashodi poslovanja</t>
  </si>
  <si>
    <t>Premije i osiguranja</t>
  </si>
  <si>
    <t>Reprezentacija</t>
  </si>
  <si>
    <t>Tuzemne</t>
  </si>
  <si>
    <t>RASHODI ZA NABAVU NEFINANCIJSKE IMOVINE</t>
  </si>
  <si>
    <t>NETO FINANCIRANJE</t>
  </si>
  <si>
    <t>Naziv rashoda</t>
  </si>
  <si>
    <t>Ostali financijski rashodi</t>
  </si>
  <si>
    <t>Bankarske usluge i usluge platnog prometa</t>
  </si>
  <si>
    <t>Zatezne kamate</t>
  </si>
  <si>
    <t>VIŠAK / MANJAK + NETO FINANCIRANJE</t>
  </si>
  <si>
    <t>Šifra</t>
  </si>
  <si>
    <t>Naziv</t>
  </si>
  <si>
    <t xml:space="preserve">ADMINISTRACIJA I UPRAVLJANJE  </t>
  </si>
  <si>
    <t>OPREMANJE</t>
  </si>
  <si>
    <t>SERVISIRANJE UNUTARNJEG DUGA</t>
  </si>
  <si>
    <t>A1002</t>
  </si>
  <si>
    <t>SERVISIRANJE VANJSKOG DUGA</t>
  </si>
  <si>
    <t>ZAJMOVI OD INOZEMNIH BANAKA I OSTALIH FINANCIJSKIH INSTITUCIJA IZVAN JAVNOG SEKTORA</t>
  </si>
  <si>
    <t>I. OPĆI DIO</t>
  </si>
  <si>
    <t>II. POSEBNI DIO</t>
  </si>
  <si>
    <t>Primici od prodaje dionica i udjela u glavnici trgovačkih društava izvan javnog sektora</t>
  </si>
  <si>
    <t>Dionice i udjeli u glavnici tuzemnih trgovačkih društava izvan javnog sektora</t>
  </si>
  <si>
    <t>RASHODI  POSLOVANJA</t>
  </si>
  <si>
    <t>PRIHODI POSLOVANJA I PRIHODI OD PRODAJE NEFINANCIJSKE IMOVINE</t>
  </si>
  <si>
    <t>RASHODI POSLOVANJA I RASHODI ZA NABAVU NEFINANCIJSKE IMOVINE</t>
  </si>
  <si>
    <t>Izdaci za dionice i udjele u glavnici</t>
  </si>
  <si>
    <t>Dionice i udjeli u glavnici trgovačkih društava izvan javnog sektora</t>
  </si>
  <si>
    <t>DANI ZAJMOVI</t>
  </si>
  <si>
    <t>Komunikacijska oprema</t>
  </si>
  <si>
    <t>Uređaji, strojevi i oprema za ostale namjene</t>
  </si>
  <si>
    <t>Primici od zaduživanja</t>
  </si>
  <si>
    <t>Prihodi od prodaje neproizvedene imovine</t>
  </si>
  <si>
    <t>Prihodi od materijalne imovine - prirodnih bogatstva</t>
  </si>
  <si>
    <t>Zemljište</t>
  </si>
  <si>
    <t>Ostali nespomenuti financijski rashodi</t>
  </si>
  <si>
    <t>05</t>
  </si>
  <si>
    <t>A1004</t>
  </si>
  <si>
    <t>DIONICE I UDJELI U GLAVNICI</t>
  </si>
  <si>
    <t>Plaće (Bruto)</t>
  </si>
  <si>
    <t>Kamate za primljene kredite i zajmove od kreditnih i ostalih financijskih institucija izvan javnog sektora</t>
  </si>
  <si>
    <t>Negativne tečajne razlike i razlike zbog primjene valutne klauzule</t>
  </si>
  <si>
    <t>Izdaci za otplatu glavnice primljenih kredita i zajmova</t>
  </si>
  <si>
    <t>Otplata glavnice primljenih kredita i zajmova od kreditnih i ostalih financijskih institucija izvan javnog sektora</t>
  </si>
  <si>
    <t>Prihodi od pozitivnih tečajnih razlika i razlika zbog primjene valutne klauzule</t>
  </si>
  <si>
    <t>Prihodi od prodaje proizvoda i robe te pruženih usluga</t>
  </si>
  <si>
    <t>Doprinosi za obvezno zdravstveno osiguranje</t>
  </si>
  <si>
    <t>Prihodi od kamata na dane zajmove trgovačkim društvima i obrtnicima izvan  javnog sektora</t>
  </si>
  <si>
    <t>Prihodi  od prodaje proizvoda i robe te pruženih usluga i prihodi od donacija</t>
  </si>
  <si>
    <t>Prihodi od pruženih usluga</t>
  </si>
  <si>
    <t>Doprinosi za obvezno osiguranje u slučaju nezaposlenosti</t>
  </si>
  <si>
    <t xml:space="preserve">Kamate za primljene kredite i zajmove </t>
  </si>
  <si>
    <t>Izdaci za dane zajmove trgovačkim društvima i obrtnicima izvan javnog sektora</t>
  </si>
  <si>
    <t>Dani zajmovi tuzemnim trgovačkim društvima izvan javnog sektora</t>
  </si>
  <si>
    <t>Otplata glavnice primljenih kredita od tuzemnih kreditnih institucija izvan javnog sektora</t>
  </si>
  <si>
    <t xml:space="preserve">Otplata glavnice primljenih kredita od inozemnih kreditnih institucija </t>
  </si>
  <si>
    <t xml:space="preserve">Prihodi od zateznih kamata </t>
  </si>
  <si>
    <t>Stambeni objekti</t>
  </si>
  <si>
    <t>Plaće za prekovremeni rad</t>
  </si>
  <si>
    <t>Usluge promidžbe i informiranja</t>
  </si>
  <si>
    <t>Pristojbe i naknade</t>
  </si>
  <si>
    <t>Naknade građanima i kućanstvima na temelju osiguranja i druge naknade</t>
  </si>
  <si>
    <t>Naknade građanima i kućanstvima u novcu</t>
  </si>
  <si>
    <t>Ostali rashodi</t>
  </si>
  <si>
    <t>Kazne, penali i naknade štete</t>
  </si>
  <si>
    <t>Oprema za održavanje i zaštitu</t>
  </si>
  <si>
    <t>Nematerijalna proizvedena imovina</t>
  </si>
  <si>
    <t>Ulaganja u računalne programe</t>
  </si>
  <si>
    <t>Rashodi za dodatna ulaganja na nefin. imovini</t>
  </si>
  <si>
    <t>Dodatna ulaganja na građevinskim objektima</t>
  </si>
  <si>
    <t>Ostale naknade troškova zaposlenima</t>
  </si>
  <si>
    <t>Naknade troškova osobama izvan radnog odnosa</t>
  </si>
  <si>
    <t>Ostale naknade građanima i kućanstvima iz proračuna</t>
  </si>
  <si>
    <t>Rashodi za nabavu nefinancijske imovine</t>
  </si>
  <si>
    <t>Rashodi za nabavu neproizvedene dugotrajne imovine</t>
  </si>
  <si>
    <t>Licence</t>
  </si>
  <si>
    <t>Naknada za korištenje nefinancijske imovine</t>
  </si>
  <si>
    <t>Ceste, željeznice i ostali prometni objekti</t>
  </si>
  <si>
    <t>Rashodi za dodatna ulaganja na nefinancijskoj imovini</t>
  </si>
  <si>
    <t>Nematerijalna imovina</t>
  </si>
  <si>
    <t>A1005</t>
  </si>
  <si>
    <t>ODRŽAVANJE KVALITETE I FUNKCIONALNOSTI OBJEKATA</t>
  </si>
  <si>
    <t>Materijal i dijelovi za tekuće i investIcijsko održavanje</t>
  </si>
  <si>
    <t>A1006</t>
  </si>
  <si>
    <t>IDENTIFIKACIJA I PRILAGOĐAVANJE STATUSA NEKRETNINA</t>
  </si>
  <si>
    <t>A1007</t>
  </si>
  <si>
    <t>RAZVOJ PROCESA EVIDENTIRANJA IMOVINE</t>
  </si>
  <si>
    <t>A1008</t>
  </si>
  <si>
    <t>STAMBENO ZBRINJAVANJE DRŽAVNIH SLUŽBENIKA I NAMJEŠTENIKA</t>
  </si>
  <si>
    <t>RJEŠAVANJE IMOVINSKO PRAVNIH POSLOVA</t>
  </si>
  <si>
    <t>A1009</t>
  </si>
  <si>
    <t>K2001</t>
  </si>
  <si>
    <t>ODRŽAVANJE FUNKCIONALNOSTI INFORMACIJSKOG SUSTAVA</t>
  </si>
  <si>
    <t>K2002</t>
  </si>
  <si>
    <t>USTROJAVANJE URUDŽBENOG ZAPISNIKA</t>
  </si>
  <si>
    <t>Kazne, upravne mjere i ostali prihodi</t>
  </si>
  <si>
    <t>Ostali prihodi</t>
  </si>
  <si>
    <t>Kamate za primljene kredite i zajmove od kreditnih i ostalih financijskih institucija u javnom sektoru</t>
  </si>
  <si>
    <t>Otplata glavnice primljenih kredita i zajmova od kreditnih i ostalih financijskih institucija u javnom sektoru</t>
  </si>
  <si>
    <t>Otplata glavnice primljenih kredita od kreditnih institucija u javnom sektoru</t>
  </si>
  <si>
    <t>Otplata glavnice primljenih kredita od tuzemnih kreditnih institucija u javnom sektoru</t>
  </si>
  <si>
    <t>Plaće u naravi</t>
  </si>
  <si>
    <t xml:space="preserve">Intelektualne i osobne usluge </t>
  </si>
  <si>
    <t>Inozemne</t>
  </si>
  <si>
    <t>Prihodi po posebnim propisima</t>
  </si>
  <si>
    <t>Ostali nespomenuti prihodi</t>
  </si>
  <si>
    <t>Prihodi od kamata na dane zajmove trgovačkim društvima u javnom sektoru</t>
  </si>
  <si>
    <t>Primljeni krediti od tuzemnih kreditnih financijskih instiucija izvan javnog sektora</t>
  </si>
  <si>
    <t>Upravne i administrativne pristojbe</t>
  </si>
  <si>
    <t>Ostale pristojbe i naknade</t>
  </si>
  <si>
    <t>Službena, radna i zaštitna odjeća i obuća</t>
  </si>
  <si>
    <t>Primici (povrati) glavnice zajmova danih trgovačkim društvima u javnom sektoru</t>
  </si>
  <si>
    <t>Dionice i udjeli u glavnici trgovačkih društava u javnom sektoru</t>
  </si>
  <si>
    <t>Nematerijalana proizvedena imovina</t>
  </si>
  <si>
    <t>K2003</t>
  </si>
  <si>
    <t>KUPNJA NEKRETNINA ZA POTREBE TIJELA DRŽAVNE UPRAVE ILI DRUGIH KORISNIKA DRŽAVNOG PRORAČUNA</t>
  </si>
  <si>
    <t>Ostali građevinski radovi</t>
  </si>
  <si>
    <t>Ugovorne kazne i ostale naknade štete</t>
  </si>
  <si>
    <t>RASHODI ZA NABAVU NEFINANCISKE IMOVINE</t>
  </si>
  <si>
    <t>Prijevozna sredstva</t>
  </si>
  <si>
    <t>Prijevozna sredstva u cestovnom prometu</t>
  </si>
  <si>
    <t xml:space="preserve">ADMINISTRATIVNO UPRAVLJANJE I OPREMANJE </t>
  </si>
  <si>
    <t>ZAJMOVI OD TUZEMNIH BANAKA I OSTALIH FINANCIJSKIH INSTITUCIJA U JAVNOM SEKTORU I IZVAN JAVNOG SEKTORA</t>
  </si>
  <si>
    <t>Kamate za primljene zajmove od trgovačkih društava u javnom sektoru</t>
  </si>
  <si>
    <t>Otplata glavnice primljenih zajmova od trgovačkih društava u javnom sektoru</t>
  </si>
  <si>
    <t>Dionice i udjeli u glavnici tuzemnih kreditnih i ostalih financijskih institucija izvan javnog sektora</t>
  </si>
  <si>
    <t>Primljeni krediti i zajmovi od kreditnih i ostalih financijskih institucija u javnom sektoru</t>
  </si>
  <si>
    <t>Primljeni krediti i zajmovi od kreditnih i ostalih financijskih institucija izvan javnog sektora</t>
  </si>
  <si>
    <t>Primljeni krediti od kreditnih financijskih instiucija u javnom sektoru</t>
  </si>
  <si>
    <t>Primljeni zajmovi od trgovačkih društava u javnom sektoru</t>
  </si>
  <si>
    <t>Materijalna imovina - prirodna bogatstva</t>
  </si>
  <si>
    <t>Materijal i dijelovi za tekuće i investicijsko održavanje</t>
  </si>
  <si>
    <t>-</t>
  </si>
  <si>
    <t>Kazne i upravne mjere</t>
  </si>
  <si>
    <t>Kazne i druge mjere u kaznenom postupku</t>
  </si>
  <si>
    <t>Troškovi sudskih postupaka</t>
  </si>
  <si>
    <t>Izdaci za dane zajmove i depozite</t>
  </si>
  <si>
    <t>Izdaci za depozite i jamčevne pologe</t>
  </si>
  <si>
    <t>Izdaci za depozite u kreditnim i ostalim financijskim institucijama - tuzemni</t>
  </si>
  <si>
    <t>Primici od povrata depozita i jamčevnih pologa</t>
  </si>
  <si>
    <t>Primici od povrata depozita od kreditnih i ostalih financijskih institucija - tuzemni</t>
  </si>
  <si>
    <t>Izdaci za dane zajmove trgovačkim društvima u javnom sektoru</t>
  </si>
  <si>
    <t>Dani zajmovi tuzemnim trgovačkim društvima u javnom sektoru</t>
  </si>
  <si>
    <t>UKUPNI PRIHODI</t>
  </si>
  <si>
    <t>UKUPNI RASHODI</t>
  </si>
  <si>
    <t>Otplata glavnice primljenih zajmova od drugih razina vlasti</t>
  </si>
  <si>
    <t>Otplata glavnice primljenih zajmova od državnog proračuna</t>
  </si>
  <si>
    <t>CENTAR ZA RESTRUKTURIRANJE I PRODAJU</t>
  </si>
  <si>
    <t>Indeks                                2021/'20</t>
  </si>
  <si>
    <t>Prihodi od prodaje postrojenja i opreme</t>
  </si>
  <si>
    <t>Prihodi od prodaje prijevoznih sredstava</t>
  </si>
  <si>
    <t>Prihodi od upravnih i administrativnih pristojbi, pristojbi po posebnim propisima i naknada</t>
  </si>
  <si>
    <t>Naknade za rad predstavničkih i izvršnih tijela, povjerenstava i sl.</t>
  </si>
  <si>
    <t>Primici od prodaje dionica i udjela u glavnici kreditnih i ostalih financijskih institucija izvan javnog sektora</t>
  </si>
  <si>
    <t>Indeks                                2022/'21</t>
  </si>
  <si>
    <t>Povrat zajmova danih drugim razinama vlasti</t>
  </si>
  <si>
    <t>Povrat zajmova danih državnom proračunu</t>
  </si>
  <si>
    <t>Članarine i norme</t>
  </si>
  <si>
    <t>Primljeni povrati glavnica danih zajmova i depozita</t>
  </si>
  <si>
    <t>Povrat zajmova danih trgovačkim društvima u javnom sektoru</t>
  </si>
  <si>
    <t>Primici od prodaje dionica i udjela u glavnici trgovačkih društava u javnom sektoru</t>
  </si>
  <si>
    <t>A5001</t>
  </si>
  <si>
    <t>Indeks                                2023/'22</t>
  </si>
  <si>
    <t>A500000</t>
  </si>
  <si>
    <t>K500000</t>
  </si>
  <si>
    <t>Projekcija plana za 2024.</t>
  </si>
  <si>
    <t>Indeks                                2024/'23</t>
  </si>
  <si>
    <t>A500003</t>
  </si>
  <si>
    <t>Dani zajmovi trgovačkim društvima u javnom sektoru</t>
  </si>
  <si>
    <t>FINANCIJSKI PLAN CENTRA ZA RESTRUKTURIRANJE I PRODAJU ZA 2023. 
I PROJEKCIJE PLANA ZA 2024. I 2025. GODINU</t>
  </si>
  <si>
    <t>Izvršenje                   2021.</t>
  </si>
  <si>
    <t>Plan                    2022.</t>
  </si>
  <si>
    <t>Izvršenje           2021.</t>
  </si>
  <si>
    <t>Prijedlog plana                                za 2023.</t>
  </si>
  <si>
    <t>Projekcija plana za 2025.</t>
  </si>
  <si>
    <t>Indeks                                2025/'24</t>
  </si>
  <si>
    <t>PRIJENOS SREDSTAVA IZ PRETHODNE GODINE</t>
  </si>
  <si>
    <t>PRIJENOS SREDSTAVA U SLJEDEĆU GODINU</t>
  </si>
  <si>
    <t>FINANCIJSKI PLAN CENTRA ZA RESTRUKTURIRANJE I PRODAJU ZA 2023. 
I PROJEKCIJA PLANA ZA 2024. I 2025. GODINU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</si>
</sst>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#,##0.0"/>
    <numFmt numFmtId="174" formatCode="yyyy/mm/dd"/>
  </numFmts>
  <fonts count="6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Bookman Old Style"/>
      <family val="1"/>
    </font>
    <font>
      <sz val="10"/>
      <name val="MS Sans Serif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Bookman Old Style"/>
      <family val="1"/>
    </font>
    <font>
      <b/>
      <sz val="12"/>
      <name val="Times New Roman"/>
      <family val="1"/>
    </font>
    <font>
      <sz val="12"/>
      <name val="MS Sans Serif"/>
      <family val="2"/>
    </font>
    <font>
      <sz val="14"/>
      <name val="Bookman Old Style"/>
      <family val="1"/>
    </font>
    <font>
      <sz val="12"/>
      <name val="Times New Roman"/>
      <family val="1"/>
    </font>
    <font>
      <b/>
      <sz val="14"/>
      <name val="Bookman Old Style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8" fillId="27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04">
    <xf numFmtId="0" fontId="0" fillId="0" borderId="0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1" fillId="0" borderId="10" xfId="0" applyFont="1" applyBorder="1" applyAlignment="1" quotePrefix="1">
      <alignment horizontal="left" vertical="center" wrapText="1"/>
    </xf>
    <xf numFmtId="0" fontId="11" fillId="0" borderId="11" xfId="0" applyFont="1" applyBorder="1" applyAlignment="1" quotePrefix="1">
      <alignment horizontal="left" vertical="center" wrapText="1"/>
    </xf>
    <xf numFmtId="0" fontId="11" fillId="0" borderId="11" xfId="0" applyFont="1" applyBorder="1" applyAlignment="1" quotePrefix="1">
      <alignment horizontal="center" vertical="center" wrapText="1"/>
    </xf>
    <xf numFmtId="0" fontId="11" fillId="0" borderId="11" xfId="0" applyNumberFormat="1" applyFont="1" applyFill="1" applyBorder="1" applyAlignment="1" applyProtection="1" quotePrefix="1">
      <alignment horizontal="left" vertical="center" wrapText="1"/>
      <protection/>
    </xf>
    <xf numFmtId="0" fontId="8" fillId="0" borderId="0" xfId="0" applyNumberFormat="1" applyFont="1" applyFill="1" applyBorder="1" applyAlignment="1" applyProtection="1" quotePrefix="1">
      <alignment horizontal="left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 quotePrefix="1">
      <alignment horizontal="left" wrapText="1"/>
      <protection/>
    </xf>
    <xf numFmtId="0" fontId="9" fillId="0" borderId="12" xfId="0" applyNumberFormat="1" applyFont="1" applyFill="1" applyBorder="1" applyAlignment="1" applyProtection="1">
      <alignment wrapText="1"/>
      <protection/>
    </xf>
    <xf numFmtId="4" fontId="13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 quotePrefix="1">
      <alignment horizontal="left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6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3" fontId="1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4" fontId="7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 quotePrefix="1">
      <alignment horizontal="left" wrapText="1"/>
      <protection/>
    </xf>
    <xf numFmtId="3" fontId="7" fillId="0" borderId="0" xfId="0" applyNumberFormat="1" applyFont="1" applyFill="1" applyBorder="1" applyAlignment="1" applyProtection="1">
      <alignment horizontal="left" wrapText="1"/>
      <protection/>
    </xf>
    <xf numFmtId="0" fontId="16" fillId="0" borderId="0" xfId="0" applyNumberFormat="1" applyFont="1" applyFill="1" applyBorder="1" applyAlignment="1" applyProtection="1" quotePrefix="1">
      <alignment horizontal="left" wrapText="1"/>
      <protection/>
    </xf>
    <xf numFmtId="0" fontId="17" fillId="0" borderId="0" xfId="0" applyNumberFormat="1" applyFont="1" applyFill="1" applyBorder="1" applyAlignment="1" applyProtection="1" quotePrefix="1">
      <alignment horizontal="left"/>
      <protection/>
    </xf>
    <xf numFmtId="0" fontId="7" fillId="0" borderId="0" xfId="0" applyNumberFormat="1" applyFont="1" applyFill="1" applyBorder="1" applyAlignment="1" applyProtection="1" quotePrefix="1">
      <alignment horizontal="left"/>
      <protection/>
    </xf>
    <xf numFmtId="0" fontId="7" fillId="0" borderId="0" xfId="0" applyNumberFormat="1" applyFont="1" applyFill="1" applyBorder="1" applyAlignment="1" applyProtection="1" quotePrefix="1">
      <alignment horizontal="left" wrapText="1"/>
      <protection/>
    </xf>
    <xf numFmtId="4" fontId="7" fillId="0" borderId="0" xfId="0" applyNumberFormat="1" applyFont="1" applyFill="1" applyBorder="1" applyAlignment="1" applyProtection="1">
      <alignment horizontal="right"/>
      <protection/>
    </xf>
    <xf numFmtId="2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3" fontId="1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 quotePrefix="1">
      <alignment horizontal="left" vertical="center" wrapText="1"/>
    </xf>
    <xf numFmtId="0" fontId="7" fillId="0" borderId="0" xfId="0" applyFont="1" applyBorder="1" applyAlignment="1" quotePrefix="1">
      <alignment horizontal="left" vertical="center" wrapText="1"/>
    </xf>
    <xf numFmtId="0" fontId="7" fillId="33" borderId="0" xfId="0" applyNumberFormat="1" applyFont="1" applyFill="1" applyBorder="1" applyAlignment="1" applyProtection="1">
      <alignment wrapText="1"/>
      <protection/>
    </xf>
    <xf numFmtId="3" fontId="16" fillId="0" borderId="13" xfId="0" applyNumberFormat="1" applyFont="1" applyFill="1" applyBorder="1" applyAlignment="1" applyProtection="1">
      <alignment/>
      <protection/>
    </xf>
    <xf numFmtId="3" fontId="7" fillId="0" borderId="13" xfId="0" applyNumberFormat="1" applyFont="1" applyFill="1" applyBorder="1" applyAlignment="1" applyProtection="1">
      <alignment/>
      <protection/>
    </xf>
    <xf numFmtId="0" fontId="16" fillId="0" borderId="0" xfId="0" applyFont="1" applyBorder="1" applyAlignment="1" quotePrefix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17" fillId="0" borderId="0" xfId="0" applyFont="1" applyBorder="1" applyAlignment="1" quotePrefix="1">
      <alignment horizontal="center" vertical="center"/>
    </xf>
    <xf numFmtId="0" fontId="17" fillId="0" borderId="0" xfId="0" applyFont="1" applyBorder="1" applyAlignment="1" quotePrefix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17" fillId="0" borderId="0" xfId="0" applyNumberFormat="1" applyFont="1" applyFill="1" applyBorder="1" applyAlignment="1" applyProtection="1" quotePrefix="1">
      <alignment horizontal="center"/>
      <protection/>
    </xf>
    <xf numFmtId="3" fontId="17" fillId="0" borderId="0" xfId="0" applyNumberFormat="1" applyFont="1" applyFill="1" applyBorder="1" applyAlignment="1" applyProtection="1">
      <alignment wrapText="1"/>
      <protection/>
    </xf>
    <xf numFmtId="0" fontId="16" fillId="0" borderId="0" xfId="0" applyFont="1" applyBorder="1" applyAlignment="1" quotePrefix="1">
      <alignment horizontal="center" vertical="center" wrapText="1"/>
    </xf>
    <xf numFmtId="0" fontId="16" fillId="0" borderId="0" xfId="0" applyNumberFormat="1" applyFont="1" applyFill="1" applyBorder="1" applyAlignment="1" applyProtection="1" quotePrefix="1">
      <alignment horizontal="left" vertical="center"/>
      <protection/>
    </xf>
    <xf numFmtId="0" fontId="7" fillId="0" borderId="0" xfId="0" applyNumberFormat="1" applyFont="1" applyFill="1" applyBorder="1" applyAlignment="1" applyProtection="1" quotePrefix="1">
      <alignment horizontal="center"/>
      <protection/>
    </xf>
    <xf numFmtId="3" fontId="16" fillId="0" borderId="0" xfId="0" applyNumberFormat="1" applyFont="1" applyFill="1" applyBorder="1" applyAlignment="1" applyProtection="1" quotePrefix="1">
      <alignment horizontal="left" wrapText="1"/>
      <protection/>
    </xf>
    <xf numFmtId="3" fontId="7" fillId="0" borderId="0" xfId="0" applyNumberFormat="1" applyFont="1" applyFill="1" applyBorder="1" applyAlignment="1" applyProtection="1">
      <alignment wrapText="1"/>
      <protection/>
    </xf>
    <xf numFmtId="3" fontId="16" fillId="0" borderId="0" xfId="0" applyNumberFormat="1" applyFont="1" applyFill="1" applyBorder="1" applyAlignment="1" applyProtection="1">
      <alignment wrapText="1"/>
      <protection/>
    </xf>
    <xf numFmtId="0" fontId="16" fillId="0" borderId="11" xfId="0" applyFont="1" applyBorder="1" applyAlignment="1" quotePrefix="1">
      <alignment horizontal="left" vertical="center" wrapText="1"/>
    </xf>
    <xf numFmtId="0" fontId="16" fillId="0" borderId="11" xfId="0" applyFont="1" applyBorder="1" applyAlignment="1" quotePrefix="1">
      <alignment horizontal="center" vertical="center" wrapText="1"/>
    </xf>
    <xf numFmtId="0" fontId="16" fillId="0" borderId="11" xfId="0" applyNumberFormat="1" applyFont="1" applyFill="1" applyBorder="1" applyAlignment="1" applyProtection="1" quotePrefix="1">
      <alignment horizontal="left" vertical="center"/>
      <protection/>
    </xf>
    <xf numFmtId="0" fontId="7" fillId="0" borderId="0" xfId="0" applyFont="1" applyBorder="1" applyAlignment="1" quotePrefix="1">
      <alignment horizontal="left" wrapText="1"/>
    </xf>
    <xf numFmtId="0" fontId="16" fillId="0" borderId="0" xfId="0" applyFont="1" applyBorder="1" applyAlignment="1">
      <alignment horizontal="left" wrapText="1"/>
    </xf>
    <xf numFmtId="0" fontId="7" fillId="0" borderId="0" xfId="0" applyFont="1" applyBorder="1" applyAlignment="1" quotePrefix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 vertical="center"/>
    </xf>
    <xf numFmtId="0" fontId="7" fillId="0" borderId="0" xfId="0" applyFont="1" applyAlignment="1">
      <alignment horizontal="left" wrapText="1"/>
    </xf>
    <xf numFmtId="0" fontId="16" fillId="0" borderId="14" xfId="0" applyFont="1" applyBorder="1" applyAlignment="1">
      <alignment horizontal="left" vertical="center"/>
    </xf>
    <xf numFmtId="0" fontId="7" fillId="0" borderId="0" xfId="0" applyFont="1" applyAlignment="1" quotePrefix="1">
      <alignment horizontal="left" wrapText="1"/>
    </xf>
    <xf numFmtId="0" fontId="17" fillId="0" borderId="0" xfId="0" applyFont="1" applyAlignment="1" quotePrefix="1">
      <alignment horizontal="left" vertical="center"/>
    </xf>
    <xf numFmtId="0" fontId="16" fillId="0" borderId="0" xfId="0" applyFont="1" applyAlignment="1" quotePrefix="1">
      <alignment horizontal="left" vertical="center"/>
    </xf>
    <xf numFmtId="0" fontId="16" fillId="0" borderId="0" xfId="0" applyFont="1" applyAlignment="1" quotePrefix="1">
      <alignment horizontal="left" wrapText="1"/>
    </xf>
    <xf numFmtId="0" fontId="16" fillId="0" borderId="14" xfId="0" applyFont="1" applyBorder="1" applyAlignment="1" quotePrefix="1">
      <alignment horizontal="left" vertical="center"/>
    </xf>
    <xf numFmtId="0" fontId="17" fillId="0" borderId="0" xfId="0" applyFont="1" applyAlignment="1" quotePrefix="1">
      <alignment horizontal="left" wrapText="1"/>
    </xf>
    <xf numFmtId="0" fontId="7" fillId="0" borderId="0" xfId="0" applyFont="1" applyAlignment="1" quotePrefix="1">
      <alignment horizontal="left"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172" fontId="23" fillId="0" borderId="0" xfId="0" applyNumberFormat="1" applyFont="1" applyAlignment="1">
      <alignment wrapText="1"/>
    </xf>
    <xf numFmtId="3" fontId="7" fillId="0" borderId="13" xfId="0" applyNumberFormat="1" applyFont="1" applyFill="1" applyBorder="1" applyAlignment="1" applyProtection="1">
      <alignment horizontal="right"/>
      <protection/>
    </xf>
    <xf numFmtId="0" fontId="7" fillId="0" borderId="13" xfId="0" applyNumberFormat="1" applyFont="1" applyFill="1" applyBorder="1" applyAlignment="1" applyProtection="1">
      <alignment wrapText="1"/>
      <protection/>
    </xf>
    <xf numFmtId="0" fontId="16" fillId="0" borderId="13" xfId="0" applyNumberFormat="1" applyFont="1" applyFill="1" applyBorder="1" applyAlignment="1" applyProtection="1">
      <alignment wrapText="1"/>
      <protection/>
    </xf>
    <xf numFmtId="4" fontId="16" fillId="0" borderId="13" xfId="0" applyNumberFormat="1" applyFont="1" applyFill="1" applyBorder="1" applyAlignment="1" applyProtection="1">
      <alignment/>
      <protection/>
    </xf>
    <xf numFmtId="4" fontId="7" fillId="0" borderId="13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right" vertical="top"/>
      <protection/>
    </xf>
    <xf numFmtId="0" fontId="16" fillId="0" borderId="13" xfId="0" applyNumberFormat="1" applyFont="1" applyFill="1" applyBorder="1" applyAlignment="1" applyProtection="1">
      <alignment horizontal="right" vertical="top"/>
      <protection/>
    </xf>
    <xf numFmtId="2" fontId="16" fillId="0" borderId="13" xfId="0" applyNumberFormat="1" applyFont="1" applyFill="1" applyBorder="1" applyAlignment="1" applyProtection="1">
      <alignment/>
      <protection/>
    </xf>
    <xf numFmtId="0" fontId="7" fillId="0" borderId="13" xfId="0" applyFont="1" applyBorder="1" applyAlignment="1">
      <alignment horizontal="left" wrapText="1"/>
    </xf>
    <xf numFmtId="0" fontId="7" fillId="0" borderId="13" xfId="0" applyFont="1" applyBorder="1" applyAlignment="1">
      <alignment horizontal="left" vertical="center"/>
    </xf>
    <xf numFmtId="0" fontId="24" fillId="0" borderId="0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16" fillId="0" borderId="15" xfId="0" applyNumberFormat="1" applyFont="1" applyFill="1" applyBorder="1" applyAlignment="1" applyProtection="1" quotePrefix="1">
      <alignment horizontal="left"/>
      <protection/>
    </xf>
    <xf numFmtId="3" fontId="16" fillId="0" borderId="15" xfId="0" applyNumberFormat="1" applyFont="1" applyFill="1" applyBorder="1" applyAlignment="1" applyProtection="1">
      <alignment horizontal="right"/>
      <protection/>
    </xf>
    <xf numFmtId="4" fontId="16" fillId="0" borderId="1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3" fontId="16" fillId="0" borderId="0" xfId="0" applyNumberFormat="1" applyFont="1" applyFill="1" applyBorder="1" applyAlignment="1" applyProtection="1">
      <alignment horizontal="right"/>
      <protection/>
    </xf>
    <xf numFmtId="4" fontId="16" fillId="0" borderId="0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0" fontId="19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19" fillId="0" borderId="0" xfId="0" applyNumberFormat="1" applyFont="1" applyFill="1" applyBorder="1" applyAlignment="1" applyProtection="1">
      <alignment horizontal="center" wrapText="1"/>
      <protection/>
    </xf>
    <xf numFmtId="0" fontId="19" fillId="0" borderId="0" xfId="0" applyNumberFormat="1" applyFont="1" applyFill="1" applyBorder="1" applyAlignment="1" applyProtection="1">
      <alignment horizontal="left" wrapText="1"/>
      <protection/>
    </xf>
    <xf numFmtId="0" fontId="19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0" xfId="0" applyNumberFormat="1" applyFont="1" applyFill="1" applyBorder="1" applyAlignment="1" applyProtection="1" quotePrefix="1">
      <alignment horizontal="left"/>
      <protection/>
    </xf>
    <xf numFmtId="0" fontId="16" fillId="33" borderId="11" xfId="0" applyFont="1" applyFill="1" applyBorder="1" applyAlignment="1" quotePrefix="1">
      <alignment horizontal="left" vertical="center" wrapText="1"/>
    </xf>
    <xf numFmtId="0" fontId="16" fillId="33" borderId="11" xfId="0" applyFont="1" applyFill="1" applyBorder="1" applyAlignment="1" quotePrefix="1">
      <alignment horizontal="center" vertical="center" wrapText="1"/>
    </xf>
    <xf numFmtId="0" fontId="16" fillId="33" borderId="11" xfId="0" applyNumberFormat="1" applyFont="1" applyFill="1" applyBorder="1" applyAlignment="1" applyProtection="1" quotePrefix="1">
      <alignment horizontal="center" vertical="center" wrapText="1"/>
      <protection/>
    </xf>
    <xf numFmtId="0" fontId="18" fillId="0" borderId="11" xfId="0" applyFont="1" applyBorder="1" applyAlignment="1">
      <alignment horizontal="center" vertical="center" wrapText="1"/>
    </xf>
    <xf numFmtId="2" fontId="18" fillId="0" borderId="11" xfId="0" applyNumberFormat="1" applyFont="1" applyBorder="1" applyAlignment="1">
      <alignment horizontal="center" vertical="center" wrapText="1"/>
    </xf>
    <xf numFmtId="0" fontId="16" fillId="0" borderId="16" xfId="0" applyNumberFormat="1" applyFont="1" applyFill="1" applyBorder="1" applyAlignment="1" applyProtection="1">
      <alignment horizontal="right" vertical="top"/>
      <protection/>
    </xf>
    <xf numFmtId="0" fontId="16" fillId="0" borderId="16" xfId="0" applyNumberFormat="1" applyFont="1" applyFill="1" applyBorder="1" applyAlignment="1" applyProtection="1">
      <alignment wrapText="1"/>
      <protection/>
    </xf>
    <xf numFmtId="3" fontId="16" fillId="0" borderId="16" xfId="0" applyNumberFormat="1" applyFont="1" applyFill="1" applyBorder="1" applyAlignment="1" applyProtection="1">
      <alignment/>
      <protection/>
    </xf>
    <xf numFmtId="4" fontId="16" fillId="0" borderId="16" xfId="0" applyNumberFormat="1" applyFont="1" applyFill="1" applyBorder="1" applyAlignment="1" applyProtection="1">
      <alignment/>
      <protection/>
    </xf>
    <xf numFmtId="0" fontId="16" fillId="33" borderId="0" xfId="0" applyFont="1" applyFill="1" applyBorder="1" applyAlignment="1" quotePrefix="1">
      <alignment horizontal="center" vertical="center" wrapText="1"/>
    </xf>
    <xf numFmtId="0" fontId="16" fillId="33" borderId="0" xfId="0" applyNumberFormat="1" applyFont="1" applyFill="1" applyBorder="1" applyAlignment="1" applyProtection="1" quotePrefix="1">
      <alignment horizontal="center" vertical="center" wrapText="1"/>
      <protection/>
    </xf>
    <xf numFmtId="0" fontId="18" fillId="0" borderId="0" xfId="0" applyFont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 quotePrefix="1">
      <alignment/>
    </xf>
    <xf numFmtId="4" fontId="16" fillId="0" borderId="0" xfId="0" applyNumberFormat="1" applyFont="1" applyFill="1" applyBorder="1" applyAlignment="1" applyProtection="1">
      <alignment/>
      <protection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left"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vertical="top"/>
    </xf>
    <xf numFmtId="0" fontId="19" fillId="0" borderId="0" xfId="0" applyNumberFormat="1" applyFont="1" applyFill="1" applyBorder="1" applyAlignment="1" applyProtection="1">
      <alignment horizontal="left" vertical="top"/>
      <protection/>
    </xf>
    <xf numFmtId="0" fontId="19" fillId="0" borderId="0" xfId="0" applyFont="1" applyBorder="1" applyAlignment="1">
      <alignment horizontal="right" vertical="top"/>
    </xf>
    <xf numFmtId="0" fontId="1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 quotePrefix="1">
      <alignment horizontal="right"/>
    </xf>
    <xf numFmtId="0" fontId="16" fillId="0" borderId="0" xfId="0" applyFont="1" applyBorder="1" applyAlignment="1" quotePrefix="1">
      <alignment horizontal="left"/>
    </xf>
    <xf numFmtId="0" fontId="19" fillId="0" borderId="0" xfId="0" applyFont="1" applyBorder="1" applyAlignment="1" quotePrefix="1">
      <alignment horizontal="left" vertical="center"/>
    </xf>
    <xf numFmtId="0" fontId="7" fillId="0" borderId="0" xfId="0" applyFont="1" applyBorder="1" applyAlignment="1" quotePrefix="1">
      <alignment horizontal="left"/>
    </xf>
    <xf numFmtId="0" fontId="21" fillId="0" borderId="0" xfId="0" applyFont="1" applyBorder="1" applyAlignment="1">
      <alignment horizontal="right"/>
    </xf>
    <xf numFmtId="0" fontId="19" fillId="0" borderId="0" xfId="0" applyFont="1" applyBorder="1" applyAlignment="1">
      <alignment vertical="center"/>
    </xf>
    <xf numFmtId="0" fontId="16" fillId="0" borderId="0" xfId="0" applyNumberFormat="1" applyFont="1" applyFill="1" applyBorder="1" applyAlignment="1" applyProtection="1">
      <alignment horizontal="right" vertical="top"/>
      <protection/>
    </xf>
    <xf numFmtId="0" fontId="17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 quotePrefix="1">
      <alignment horizontal="right" vertical="top"/>
    </xf>
    <xf numFmtId="0" fontId="18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 horizontal="right" vertical="top"/>
      <protection/>
    </xf>
    <xf numFmtId="0" fontId="19" fillId="0" borderId="0" xfId="0" applyNumberFormat="1" applyFont="1" applyFill="1" applyBorder="1" applyAlignment="1" applyProtection="1">
      <alignment horizontal="right" vertical="top"/>
      <protection/>
    </xf>
    <xf numFmtId="0" fontId="19" fillId="0" borderId="0" xfId="58" applyFont="1" applyFill="1" applyBorder="1" applyAlignment="1">
      <alignment horizontal="left" wrapText="1"/>
      <protection/>
    </xf>
    <xf numFmtId="0" fontId="22" fillId="0" borderId="0" xfId="0" applyFont="1" applyBorder="1" applyAlignment="1">
      <alignment horizontal="left" vertical="top"/>
    </xf>
    <xf numFmtId="0" fontId="19" fillId="0" borderId="0" xfId="59" applyFont="1" applyFill="1" applyBorder="1" applyAlignment="1">
      <alignment horizontal="left" vertical="center" wrapText="1"/>
      <protection/>
    </xf>
    <xf numFmtId="0" fontId="17" fillId="0" borderId="0" xfId="0" applyFont="1" applyBorder="1" applyAlignment="1">
      <alignment horizontal="right"/>
    </xf>
    <xf numFmtId="0" fontId="7" fillId="0" borderId="0" xfId="0" applyNumberFormat="1" applyFont="1" applyFill="1" applyBorder="1" applyAlignment="1" applyProtection="1" quotePrefix="1">
      <alignment horizontal="right"/>
      <protection/>
    </xf>
    <xf numFmtId="0" fontId="19" fillId="0" borderId="0" xfId="0" applyFont="1" applyBorder="1" applyAlignment="1" quotePrefix="1">
      <alignment horizontal="right" vertical="top"/>
    </xf>
    <xf numFmtId="0" fontId="19" fillId="0" borderId="0" xfId="59" applyFont="1" applyFill="1" applyBorder="1" applyAlignment="1">
      <alignment horizontal="left" wrapText="1"/>
      <protection/>
    </xf>
    <xf numFmtId="3" fontId="7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 quotePrefix="1">
      <alignment horizontal="right" vertical="top"/>
      <protection/>
    </xf>
    <xf numFmtId="3" fontId="19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Font="1" applyBorder="1" applyAlignment="1" quotePrefix="1">
      <alignment horizontal="left"/>
    </xf>
    <xf numFmtId="3" fontId="18" fillId="0" borderId="0" xfId="0" applyNumberFormat="1" applyFont="1" applyFill="1" applyBorder="1" applyAlignment="1" applyProtection="1">
      <alignment horizontal="right"/>
      <protection/>
    </xf>
    <xf numFmtId="2" fontId="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Font="1" applyBorder="1" applyAlignment="1" quotePrefix="1">
      <alignment horizontal="left" wrapText="1"/>
    </xf>
    <xf numFmtId="0" fontId="16" fillId="0" borderId="0" xfId="0" applyFont="1" applyBorder="1" applyAlignment="1" quotePrefix="1">
      <alignment horizontal="left" wrapText="1"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6" fillId="0" borderId="16" xfId="0" applyFont="1" applyBorder="1" applyAlignment="1" quotePrefix="1">
      <alignment horizontal="left" vertical="center"/>
    </xf>
    <xf numFmtId="0" fontId="16" fillId="0" borderId="16" xfId="0" applyFont="1" applyBorder="1" applyAlignment="1">
      <alignment horizontal="left" wrapText="1"/>
    </xf>
    <xf numFmtId="3" fontId="16" fillId="0" borderId="16" xfId="0" applyNumberFormat="1" applyFont="1" applyFill="1" applyBorder="1" applyAlignment="1" applyProtection="1">
      <alignment horizontal="right"/>
      <protection/>
    </xf>
    <xf numFmtId="2" fontId="16" fillId="0" borderId="16" xfId="0" applyNumberFormat="1" applyFont="1" applyFill="1" applyBorder="1" applyAlignment="1" applyProtection="1">
      <alignment/>
      <protection/>
    </xf>
    <xf numFmtId="172" fontId="16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 applyProtection="1">
      <alignment horizontal="left" wrapText="1"/>
      <protection/>
    </xf>
    <xf numFmtId="2" fontId="16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3" fontId="7" fillId="0" borderId="0" xfId="0" applyNumberFormat="1" applyFont="1" applyFill="1" applyBorder="1" applyAlignment="1" applyProtection="1" quotePrefix="1">
      <alignment horizontal="left"/>
      <protection/>
    </xf>
    <xf numFmtId="0" fontId="16" fillId="0" borderId="0" xfId="0" applyFont="1" applyBorder="1" applyAlignment="1">
      <alignment horizontal="left" vertical="top"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 quotePrefix="1">
      <alignment horizontal="left" vertical="top"/>
    </xf>
    <xf numFmtId="0" fontId="16" fillId="0" borderId="0" xfId="0" applyFont="1" applyBorder="1" applyAlignment="1" quotePrefix="1">
      <alignment horizontal="left" vertical="top"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172" fontId="16" fillId="33" borderId="11" xfId="0" applyNumberFormat="1" applyFont="1" applyFill="1" applyBorder="1" applyAlignment="1">
      <alignment horizontal="left" vertical="center" wrapText="1"/>
    </xf>
    <xf numFmtId="0" fontId="16" fillId="33" borderId="11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Fill="1" applyBorder="1" applyAlignment="1" applyProtection="1">
      <alignment horizontal="right" wrapText="1"/>
      <protection/>
    </xf>
    <xf numFmtId="0" fontId="16" fillId="0" borderId="15" xfId="0" applyNumberFormat="1" applyFont="1" applyFill="1" applyBorder="1" applyAlignment="1" applyProtection="1">
      <alignment horizontal="left"/>
      <protection/>
    </xf>
    <xf numFmtId="0" fontId="7" fillId="0" borderId="15" xfId="0" applyNumberFormat="1" applyFont="1" applyFill="1" applyBorder="1" applyAlignment="1" applyProtection="1">
      <alignment horizontal="left"/>
      <protection/>
    </xf>
    <xf numFmtId="0" fontId="16" fillId="33" borderId="0" xfId="0" applyFont="1" applyFill="1" applyBorder="1" applyAlignment="1" quotePrefix="1">
      <alignment horizontal="left" vertical="center" wrapText="1"/>
    </xf>
    <xf numFmtId="0" fontId="16" fillId="0" borderId="16" xfId="0" applyNumberFormat="1" applyFont="1" applyFill="1" applyBorder="1" applyAlignment="1" applyProtection="1">
      <alignment horizontal="left" vertical="top"/>
      <protection/>
    </xf>
    <xf numFmtId="0" fontId="16" fillId="0" borderId="13" xfId="0" applyNumberFormat="1" applyFont="1" applyFill="1" applyBorder="1" applyAlignment="1" applyProtection="1">
      <alignment horizontal="left" vertical="top"/>
      <protection/>
    </xf>
    <xf numFmtId="0" fontId="7" fillId="0" borderId="13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4" fontId="18" fillId="0" borderId="11" xfId="0" applyNumberFormat="1" applyFont="1" applyBorder="1" applyAlignment="1">
      <alignment horizontal="center" vertical="center" wrapText="1"/>
    </xf>
    <xf numFmtId="4" fontId="19" fillId="0" borderId="0" xfId="0" applyNumberFormat="1" applyFont="1" applyFill="1" applyBorder="1" applyAlignment="1" applyProtection="1">
      <alignment horizontal="right" wrapText="1"/>
      <protection/>
    </xf>
    <xf numFmtId="4" fontId="16" fillId="0" borderId="0" xfId="0" applyNumberFormat="1" applyFont="1" applyBorder="1" applyAlignment="1">
      <alignment horizontal="center" vertical="center" wrapText="1"/>
    </xf>
    <xf numFmtId="4" fontId="16" fillId="0" borderId="16" xfId="0" applyNumberFormat="1" applyFont="1" applyFill="1" applyBorder="1" applyAlignment="1" applyProtection="1">
      <alignment horizontal="right"/>
      <protection/>
    </xf>
    <xf numFmtId="4" fontId="7" fillId="0" borderId="13" xfId="0" applyNumberFormat="1" applyFont="1" applyFill="1" applyBorder="1" applyAlignment="1" applyProtection="1">
      <alignment horizontal="right"/>
      <protection/>
    </xf>
    <xf numFmtId="0" fontId="21" fillId="0" borderId="0" xfId="0" applyFont="1" applyBorder="1" applyAlignment="1">
      <alignment horizontal="right" vertical="top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 quotePrefix="1">
      <alignment horizontal="right" vertical="top"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 quotePrefix="1">
      <alignment horizontal="right"/>
      <protection/>
    </xf>
    <xf numFmtId="0" fontId="16" fillId="0" borderId="13" xfId="0" applyFont="1" applyBorder="1" applyAlignment="1">
      <alignment horizontal="center" vertical="center" wrapText="1"/>
    </xf>
    <xf numFmtId="2" fontId="16" fillId="0" borderId="13" xfId="0" applyNumberFormat="1" applyFont="1" applyBorder="1" applyAlignment="1">
      <alignment horizontal="center" vertical="center" wrapText="1"/>
    </xf>
    <xf numFmtId="4" fontId="16" fillId="0" borderId="13" xfId="0" applyNumberFormat="1" applyFont="1" applyBorder="1" applyAlignment="1">
      <alignment horizontal="center" vertical="center" wrapText="1"/>
    </xf>
    <xf numFmtId="4" fontId="16" fillId="0" borderId="13" xfId="0" applyNumberFormat="1" applyFont="1" applyFill="1" applyBorder="1" applyAlignment="1" applyProtection="1">
      <alignment horizontal="right"/>
      <protection/>
    </xf>
    <xf numFmtId="0" fontId="26" fillId="0" borderId="0" xfId="0" applyFont="1" applyBorder="1" applyAlignment="1">
      <alignment horizontal="left"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18" fillId="0" borderId="11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4" fontId="27" fillId="0" borderId="0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Alignment="1">
      <alignment wrapText="1"/>
    </xf>
    <xf numFmtId="4" fontId="16" fillId="33" borderId="11" xfId="0" applyNumberFormat="1" applyFont="1" applyFill="1" applyBorder="1" applyAlignment="1" applyProtection="1" quotePrefix="1">
      <alignment horizontal="center" vertical="center" wrapText="1"/>
      <protection/>
    </xf>
    <xf numFmtId="4" fontId="16" fillId="33" borderId="0" xfId="0" applyNumberFormat="1" applyFont="1" applyFill="1" applyBorder="1" applyAlignment="1" applyProtection="1">
      <alignment horizontal="left" wrapText="1"/>
      <protection/>
    </xf>
    <xf numFmtId="4" fontId="7" fillId="0" borderId="0" xfId="0" applyNumberFormat="1" applyFont="1" applyAlignment="1">
      <alignment wrapText="1"/>
    </xf>
    <xf numFmtId="4" fontId="7" fillId="0" borderId="0" xfId="0" applyNumberFormat="1" applyFont="1" applyFill="1" applyBorder="1" applyAlignment="1" applyProtection="1">
      <alignment wrapText="1"/>
      <protection/>
    </xf>
    <xf numFmtId="4" fontId="16" fillId="0" borderId="0" xfId="0" applyNumberFormat="1" applyFont="1" applyFill="1" applyBorder="1" applyAlignment="1" applyProtection="1">
      <alignment wrapText="1"/>
      <protection/>
    </xf>
    <xf numFmtId="4" fontId="16" fillId="0" borderId="0" xfId="0" applyNumberFormat="1" applyFont="1" applyFill="1" applyBorder="1" applyAlignment="1" applyProtection="1">
      <alignment horizontal="left" wrapText="1"/>
      <protection/>
    </xf>
    <xf numFmtId="4" fontId="7" fillId="0" borderId="0" xfId="0" applyNumberFormat="1" applyFont="1" applyFill="1" applyBorder="1" applyAlignment="1" applyProtection="1">
      <alignment horizontal="right" vertical="center" wrapText="1"/>
      <protection/>
    </xf>
    <xf numFmtId="4" fontId="16" fillId="0" borderId="16" xfId="0" applyNumberFormat="1" applyFont="1" applyBorder="1" applyAlignment="1">
      <alignment horizontal="left" wrapText="1"/>
    </xf>
    <xf numFmtId="4" fontId="7" fillId="0" borderId="13" xfId="0" applyNumberFormat="1" applyFont="1" applyBorder="1" applyAlignment="1">
      <alignment horizontal="left" wrapText="1"/>
    </xf>
    <xf numFmtId="4" fontId="7" fillId="0" borderId="0" xfId="0" applyNumberFormat="1" applyFont="1" applyBorder="1" applyAlignment="1">
      <alignment horizontal="left" wrapText="1"/>
    </xf>
    <xf numFmtId="4" fontId="7" fillId="0" borderId="0" xfId="0" applyNumberFormat="1" applyFont="1" applyBorder="1" applyAlignment="1" quotePrefix="1">
      <alignment horizontal="left" wrapText="1"/>
    </xf>
    <xf numFmtId="4" fontId="16" fillId="0" borderId="0" xfId="0" applyNumberFormat="1" applyFont="1" applyBorder="1" applyAlignment="1">
      <alignment horizontal="left" wrapText="1"/>
    </xf>
    <xf numFmtId="4" fontId="7" fillId="0" borderId="0" xfId="0" applyNumberFormat="1" applyFont="1" applyFill="1" applyBorder="1" applyAlignment="1" applyProtection="1">
      <alignment horizontal="left" wrapText="1"/>
      <protection/>
    </xf>
    <xf numFmtId="4" fontId="16" fillId="0" borderId="0" xfId="0" applyNumberFormat="1" applyFont="1" applyAlignment="1">
      <alignment horizontal="left" wrapText="1"/>
    </xf>
    <xf numFmtId="4" fontId="7" fillId="0" borderId="0" xfId="0" applyNumberFormat="1" applyFont="1" applyAlignment="1">
      <alignment horizontal="left" wrapText="1"/>
    </xf>
    <xf numFmtId="4" fontId="17" fillId="0" borderId="0" xfId="0" applyNumberFormat="1" applyFont="1" applyAlignment="1">
      <alignment horizontal="left" wrapText="1"/>
    </xf>
    <xf numFmtId="4" fontId="7" fillId="0" borderId="0" xfId="0" applyNumberFormat="1" applyFont="1" applyAlignment="1" quotePrefix="1">
      <alignment horizontal="left" wrapText="1"/>
    </xf>
    <xf numFmtId="4" fontId="16" fillId="0" borderId="0" xfId="0" applyNumberFormat="1" applyFont="1" applyAlignment="1" quotePrefix="1">
      <alignment horizontal="left" wrapText="1"/>
    </xf>
    <xf numFmtId="4" fontId="17" fillId="0" borderId="0" xfId="0" applyNumberFormat="1" applyFont="1" applyAlignment="1" quotePrefix="1">
      <alignment horizontal="left" wrapText="1"/>
    </xf>
    <xf numFmtId="4" fontId="17" fillId="0" borderId="0" xfId="0" applyNumberFormat="1" applyFont="1" applyFill="1" applyBorder="1" applyAlignment="1" applyProtection="1">
      <alignment horizontal="left" wrapText="1"/>
      <protection/>
    </xf>
    <xf numFmtId="4" fontId="7" fillId="0" borderId="0" xfId="0" applyNumberFormat="1" applyFont="1" applyFill="1" applyBorder="1" applyAlignment="1" applyProtection="1" quotePrefix="1">
      <alignment horizontal="left" wrapText="1"/>
      <protection/>
    </xf>
    <xf numFmtId="4" fontId="18" fillId="0" borderId="0" xfId="0" applyNumberFormat="1" applyFont="1" applyFill="1" applyBorder="1" applyAlignment="1" applyProtection="1">
      <alignment horizontal="right"/>
      <protection/>
    </xf>
    <xf numFmtId="4" fontId="7" fillId="0" borderId="0" xfId="0" applyNumberFormat="1" applyFont="1" applyAlignment="1">
      <alignment horizontal="right"/>
    </xf>
    <xf numFmtId="4" fontId="16" fillId="33" borderId="0" xfId="0" applyNumberFormat="1" applyFont="1" applyFill="1" applyBorder="1" applyAlignment="1" applyProtection="1" quotePrefix="1">
      <alignment horizontal="center" vertical="center" wrapText="1"/>
      <protection/>
    </xf>
    <xf numFmtId="4" fontId="16" fillId="0" borderId="16" xfId="0" applyNumberFormat="1" applyFont="1" applyFill="1" applyBorder="1" applyAlignment="1" applyProtection="1">
      <alignment wrapText="1"/>
      <protection/>
    </xf>
    <xf numFmtId="4" fontId="16" fillId="0" borderId="13" xfId="0" applyNumberFormat="1" applyFont="1" applyFill="1" applyBorder="1" applyAlignment="1" applyProtection="1">
      <alignment wrapText="1"/>
      <protection/>
    </xf>
    <xf numFmtId="4" fontId="7" fillId="0" borderId="13" xfId="0" applyNumberFormat="1" applyFont="1" applyFill="1" applyBorder="1" applyAlignment="1" applyProtection="1">
      <alignment wrapText="1"/>
      <protection/>
    </xf>
    <xf numFmtId="4" fontId="7" fillId="0" borderId="0" xfId="0" applyNumberFormat="1" applyFont="1" applyAlignment="1">
      <alignment horizontal="right" wrapText="1"/>
    </xf>
    <xf numFmtId="4" fontId="7" fillId="0" borderId="0" xfId="0" applyNumberFormat="1" applyFont="1" applyFill="1" applyBorder="1" applyAlignment="1" applyProtection="1">
      <alignment horizontal="right" wrapText="1"/>
      <protection/>
    </xf>
    <xf numFmtId="4" fontId="16" fillId="0" borderId="0" xfId="0" applyNumberFormat="1" applyFont="1" applyBorder="1" applyAlignment="1" quotePrefix="1">
      <alignment horizontal="left" vertical="center" wrapText="1"/>
    </xf>
    <xf numFmtId="4" fontId="16" fillId="0" borderId="0" xfId="0" applyNumberFormat="1" applyFont="1" applyBorder="1" applyAlignment="1">
      <alignment vertical="center" wrapText="1"/>
    </xf>
    <xf numFmtId="4" fontId="7" fillId="0" borderId="0" xfId="0" applyNumberFormat="1" applyFont="1" applyBorder="1" applyAlignment="1">
      <alignment vertical="center" wrapText="1"/>
    </xf>
    <xf numFmtId="4" fontId="7" fillId="0" borderId="0" xfId="0" applyNumberFormat="1" applyFont="1" applyBorder="1" applyAlignment="1" quotePrefix="1">
      <alignment horizontal="left" vertical="center" wrapText="1"/>
    </xf>
    <xf numFmtId="4" fontId="17" fillId="0" borderId="0" xfId="0" applyNumberFormat="1" applyFont="1" applyBorder="1" applyAlignment="1">
      <alignment vertical="center" wrapText="1"/>
    </xf>
    <xf numFmtId="4" fontId="17" fillId="0" borderId="0" xfId="0" applyNumberFormat="1" applyFont="1" applyBorder="1" applyAlignment="1" quotePrefix="1">
      <alignment horizontal="left" vertical="center" wrapText="1"/>
    </xf>
    <xf numFmtId="4" fontId="16" fillId="0" borderId="0" xfId="0" applyNumberFormat="1" applyFont="1" applyBorder="1" applyAlignment="1">
      <alignment horizontal="left" vertical="center" wrapText="1"/>
    </xf>
    <xf numFmtId="4" fontId="17" fillId="0" borderId="0" xfId="0" applyNumberFormat="1" applyFont="1" applyFill="1" applyBorder="1" applyAlignment="1" applyProtection="1">
      <alignment wrapText="1"/>
      <protection/>
    </xf>
    <xf numFmtId="4" fontId="16" fillId="0" borderId="0" xfId="0" applyNumberFormat="1" applyFont="1" applyFill="1" applyBorder="1" applyAlignment="1" applyProtection="1" quotePrefix="1">
      <alignment horizontal="left" vertical="center"/>
      <protection/>
    </xf>
    <xf numFmtId="4" fontId="16" fillId="0" borderId="0" xfId="0" applyNumberFormat="1" applyFont="1" applyFill="1" applyBorder="1" applyAlignment="1" applyProtection="1" quotePrefix="1">
      <alignment horizontal="left" wrapText="1"/>
      <protection/>
    </xf>
    <xf numFmtId="4" fontId="9" fillId="0" borderId="0" xfId="0" applyNumberFormat="1" applyFont="1" applyFill="1" applyBorder="1" applyAlignment="1" applyProtection="1">
      <alignment wrapText="1"/>
      <protection/>
    </xf>
    <xf numFmtId="4" fontId="13" fillId="0" borderId="0" xfId="0" applyNumberFormat="1" applyFont="1" applyFill="1" applyBorder="1" applyAlignment="1" applyProtection="1">
      <alignment wrapText="1"/>
      <protection/>
    </xf>
    <xf numFmtId="4" fontId="11" fillId="0" borderId="13" xfId="0" applyNumberFormat="1" applyFont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4" fontId="16" fillId="0" borderId="13" xfId="0" applyNumberFormat="1" applyFont="1" applyBorder="1" applyAlignment="1">
      <alignment horizontal="right" vertical="center"/>
    </xf>
    <xf numFmtId="4" fontId="11" fillId="0" borderId="13" xfId="0" applyNumberFormat="1" applyFont="1" applyFill="1" applyBorder="1" applyAlignment="1" applyProtection="1">
      <alignment horizontal="right" vertical="center" wrapText="1"/>
      <protection/>
    </xf>
    <xf numFmtId="3" fontId="11" fillId="0" borderId="13" xfId="0" applyNumberFormat="1" applyFont="1" applyFill="1" applyBorder="1" applyAlignment="1" applyProtection="1">
      <alignment horizontal="right" vertical="center" wrapText="1"/>
      <protection/>
    </xf>
    <xf numFmtId="0" fontId="11" fillId="0" borderId="11" xfId="0" applyFont="1" applyBorder="1" applyAlignment="1" quotePrefix="1">
      <alignment horizontal="left" vertical="center"/>
    </xf>
    <xf numFmtId="0" fontId="11" fillId="0" borderId="11" xfId="0" applyNumberFormat="1" applyFont="1" applyFill="1" applyBorder="1" applyAlignment="1" applyProtection="1">
      <alignment vertical="center" wrapText="1"/>
      <protection/>
    </xf>
    <xf numFmtId="0" fontId="14" fillId="0" borderId="11" xfId="0" applyNumberFormat="1" applyFont="1" applyFill="1" applyBorder="1" applyAlignment="1" applyProtection="1">
      <alignment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4" fontId="11" fillId="0" borderId="11" xfId="0" applyNumberFormat="1" applyFont="1" applyFill="1" applyBorder="1" applyAlignment="1" applyProtection="1">
      <alignment vertical="center" wrapText="1"/>
      <protection/>
    </xf>
    <xf numFmtId="4" fontId="11" fillId="0" borderId="11" xfId="0" applyNumberFormat="1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Fill="1" applyBorder="1" applyAlignment="1" applyProtection="1">
      <alignment vertical="center"/>
      <protection/>
    </xf>
    <xf numFmtId="4" fontId="16" fillId="0" borderId="13" xfId="0" applyNumberFormat="1" applyFont="1" applyFill="1" applyBorder="1" applyAlignment="1" applyProtection="1">
      <alignment horizontal="right" vertical="center" wrapText="1"/>
      <protection/>
    </xf>
    <xf numFmtId="0" fontId="11" fillId="0" borderId="11" xfId="0" applyNumberFormat="1" applyFont="1" applyFill="1" applyBorder="1" applyAlignment="1" applyProtection="1">
      <alignment vertical="center" wrapText="1"/>
      <protection/>
    </xf>
    <xf numFmtId="0" fontId="19" fillId="0" borderId="0" xfId="58" applyFont="1" applyFill="1" applyBorder="1" applyAlignment="1">
      <alignment horizontal="left" vertical="center" wrapText="1"/>
      <protection/>
    </xf>
    <xf numFmtId="0" fontId="19" fillId="0" borderId="0" xfId="0" applyFont="1" applyBorder="1" applyAlignment="1" quotePrefix="1">
      <alignment horizontal="left" vertical="center" wrapText="1"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1" xfId="0" applyNumberFormat="1" applyFont="1" applyFill="1" applyBorder="1" applyAlignment="1" applyProtection="1">
      <alignment vertical="center" wrapText="1"/>
      <protection/>
    </xf>
    <xf numFmtId="172" fontId="23" fillId="0" borderId="0" xfId="0" applyNumberFormat="1" applyFont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quotePrefix="1">
      <alignment horizontal="left" vertical="center"/>
    </xf>
    <xf numFmtId="0" fontId="62" fillId="0" borderId="17" xfId="0" applyFont="1" applyBorder="1" applyAlignment="1">
      <alignment horizontal="left" vertical="center" wrapText="1"/>
    </xf>
    <xf numFmtId="0" fontId="11" fillId="0" borderId="10" xfId="0" applyNumberFormat="1" applyFont="1" applyFill="1" applyBorder="1" applyAlignment="1" applyProtection="1" quotePrefix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 quotePrefix="1">
      <alignment horizontal="center" vertical="center"/>
      <protection/>
    </xf>
    <xf numFmtId="0" fontId="16" fillId="0" borderId="12" xfId="0" applyNumberFormat="1" applyFont="1" applyFill="1" applyBorder="1" applyAlignment="1" applyProtection="1" quotePrefix="1">
      <alignment horizontal="left" wrapText="1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List4" xfId="58"/>
    <cellStyle name="Obično_List5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1" sqref="A1:N2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20" customWidth="1"/>
    <col min="5" max="5" width="36.8515625" style="2" customWidth="1"/>
    <col min="6" max="6" width="13.421875" style="2" customWidth="1"/>
    <col min="7" max="7" width="13.421875" style="3" customWidth="1"/>
    <col min="8" max="8" width="8.140625" style="3" customWidth="1"/>
    <col min="9" max="9" width="13.7109375" style="3" customWidth="1"/>
    <col min="10" max="10" width="8.140625" style="3" customWidth="1"/>
    <col min="11" max="11" width="14.57421875" style="2" customWidth="1"/>
    <col min="12" max="12" width="8.140625" style="2" customWidth="1"/>
    <col min="13" max="13" width="14.28125" style="2" customWidth="1"/>
    <col min="14" max="14" width="8.140625" style="2" customWidth="1"/>
    <col min="15" max="16384" width="11.421875" style="2" customWidth="1"/>
  </cols>
  <sheetData>
    <row r="1" spans="1:15" ht="22.5" customHeight="1">
      <c r="A1" s="290" t="s">
        <v>234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92"/>
    </row>
    <row r="2" spans="1:15" ht="34.5" customHeight="1">
      <c r="A2" s="29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92"/>
    </row>
    <row r="3" spans="1:14" s="5" customFormat="1" ht="24" customHeight="1">
      <c r="A3" s="291" t="s">
        <v>75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</row>
    <row r="4" spans="1:14" ht="24" customHeight="1">
      <c r="A4" s="291" t="s">
        <v>5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</row>
    <row r="5" spans="1:6" ht="9" customHeight="1">
      <c r="A5" s="6"/>
      <c r="B5" s="7"/>
      <c r="C5" s="7"/>
      <c r="D5" s="7"/>
      <c r="E5" s="7"/>
      <c r="F5" s="7"/>
    </row>
    <row r="6" spans="1:14" s="1" customFormat="1" ht="27" customHeight="1">
      <c r="A6" s="9"/>
      <c r="B6" s="10"/>
      <c r="C6" s="10"/>
      <c r="D6" s="11"/>
      <c r="E6" s="12"/>
      <c r="F6" s="220" t="s">
        <v>226</v>
      </c>
      <c r="G6" s="220" t="s">
        <v>227</v>
      </c>
      <c r="H6" s="222" t="s">
        <v>210</v>
      </c>
      <c r="I6" s="220" t="s">
        <v>229</v>
      </c>
      <c r="J6" s="221" t="s">
        <v>218</v>
      </c>
      <c r="K6" s="220" t="s">
        <v>221</v>
      </c>
      <c r="L6" s="221" t="s">
        <v>222</v>
      </c>
      <c r="M6" s="220" t="s">
        <v>230</v>
      </c>
      <c r="N6" s="221" t="s">
        <v>231</v>
      </c>
    </row>
    <row r="7" spans="1:14" ht="22.5" customHeight="1">
      <c r="A7" s="288" t="s">
        <v>25</v>
      </c>
      <c r="B7" s="289"/>
      <c r="C7" s="289"/>
      <c r="D7" s="289"/>
      <c r="E7" s="292"/>
      <c r="F7" s="272">
        <v>32446830.26</v>
      </c>
      <c r="G7" s="272">
        <v>47040000</v>
      </c>
      <c r="H7" s="271">
        <f>G7/F7*100</f>
        <v>144.97564052655784</v>
      </c>
      <c r="I7" s="272">
        <v>38435744.85</v>
      </c>
      <c r="J7" s="271">
        <f aca="true" t="shared" si="0" ref="J7:J13">I7/G7*100</f>
        <v>81.70864126275511</v>
      </c>
      <c r="K7" s="272">
        <v>29936075.4</v>
      </c>
      <c r="L7" s="271">
        <f aca="true" t="shared" si="1" ref="L7:L13">K7/I7*100</f>
        <v>77.88602905141826</v>
      </c>
      <c r="M7" s="272">
        <v>28435956.45</v>
      </c>
      <c r="N7" s="271">
        <f aca="true" t="shared" si="2" ref="N7:N13">M7/K7*100</f>
        <v>94.9889258028793</v>
      </c>
    </row>
    <row r="8" spans="1:14" ht="22.5" customHeight="1">
      <c r="A8" s="293" t="s">
        <v>36</v>
      </c>
      <c r="B8" s="292"/>
      <c r="C8" s="292"/>
      <c r="D8" s="292"/>
      <c r="E8" s="292"/>
      <c r="F8" s="272">
        <v>180943.42</v>
      </c>
      <c r="G8" s="272">
        <v>14300000</v>
      </c>
      <c r="H8" s="273">
        <f aca="true" t="shared" si="3" ref="H8:H13">G8/F8*100</f>
        <v>7903.022944962574</v>
      </c>
      <c r="I8" s="272">
        <v>599746.2</v>
      </c>
      <c r="J8" s="271">
        <f t="shared" si="0"/>
        <v>4.19402937062937</v>
      </c>
      <c r="K8" s="272">
        <v>449809.65</v>
      </c>
      <c r="L8" s="271">
        <f t="shared" si="1"/>
        <v>75.00000000000001</v>
      </c>
      <c r="M8" s="272">
        <v>449056.2</v>
      </c>
      <c r="N8" s="271">
        <f t="shared" si="2"/>
        <v>99.83249581239531</v>
      </c>
    </row>
    <row r="9" spans="1:14" ht="22.5" customHeight="1">
      <c r="A9" s="288" t="s">
        <v>199</v>
      </c>
      <c r="B9" s="289"/>
      <c r="C9" s="289"/>
      <c r="D9" s="289"/>
      <c r="E9" s="292"/>
      <c r="F9" s="272">
        <f>F7+F8</f>
        <v>32627773.680000003</v>
      </c>
      <c r="G9" s="272">
        <f aca="true" t="shared" si="4" ref="G9:M9">G7+G8</f>
        <v>61340000</v>
      </c>
      <c r="H9" s="271">
        <f t="shared" si="3"/>
        <v>187.99934252823343</v>
      </c>
      <c r="I9" s="272">
        <f t="shared" si="4"/>
        <v>39035491.050000004</v>
      </c>
      <c r="J9" s="271">
        <f t="shared" si="0"/>
        <v>63.63790520052169</v>
      </c>
      <c r="K9" s="272">
        <f t="shared" si="4"/>
        <v>30385885.049999997</v>
      </c>
      <c r="L9" s="271">
        <f t="shared" si="1"/>
        <v>77.84168773765174</v>
      </c>
      <c r="M9" s="272">
        <f t="shared" si="4"/>
        <v>28885012.65</v>
      </c>
      <c r="N9" s="271">
        <f t="shared" si="2"/>
        <v>95.06062634828535</v>
      </c>
    </row>
    <row r="10" spans="1:14" ht="22.5" customHeight="1">
      <c r="A10" s="295" t="s">
        <v>79</v>
      </c>
      <c r="B10" s="289"/>
      <c r="C10" s="289"/>
      <c r="D10" s="289"/>
      <c r="E10" s="296"/>
      <c r="F10" s="272">
        <v>22617589.61</v>
      </c>
      <c r="G10" s="272">
        <v>75280000</v>
      </c>
      <c r="H10" s="271">
        <f t="shared" si="3"/>
        <v>332.8382966446441</v>
      </c>
      <c r="I10" s="272">
        <v>59295008.1</v>
      </c>
      <c r="J10" s="271">
        <f t="shared" si="0"/>
        <v>78.76595124867163</v>
      </c>
      <c r="K10" s="272">
        <v>54524916.15</v>
      </c>
      <c r="L10" s="271">
        <f t="shared" si="1"/>
        <v>91.95532287986988</v>
      </c>
      <c r="M10" s="272">
        <v>52852257.15</v>
      </c>
      <c r="N10" s="271">
        <f t="shared" si="2"/>
        <v>96.93230339795763</v>
      </c>
    </row>
    <row r="11" spans="1:14" ht="22.5" customHeight="1">
      <c r="A11" s="293" t="s">
        <v>60</v>
      </c>
      <c r="B11" s="292"/>
      <c r="C11" s="292"/>
      <c r="D11" s="292"/>
      <c r="E11" s="292"/>
      <c r="F11" s="275">
        <v>668343.07</v>
      </c>
      <c r="G11" s="275">
        <v>3060000</v>
      </c>
      <c r="H11" s="271">
        <f t="shared" si="3"/>
        <v>457.8486913913838</v>
      </c>
      <c r="I11" s="275">
        <v>1630465.8</v>
      </c>
      <c r="J11" s="271">
        <f t="shared" si="0"/>
        <v>53.283196078431374</v>
      </c>
      <c r="K11" s="275">
        <v>1480529.25</v>
      </c>
      <c r="L11" s="271">
        <f t="shared" si="1"/>
        <v>90.80406654343808</v>
      </c>
      <c r="M11" s="275">
        <v>1842185.25</v>
      </c>
      <c r="N11" s="271">
        <f t="shared" si="2"/>
        <v>124.42748091603053</v>
      </c>
    </row>
    <row r="12" spans="1:14" ht="22.5" customHeight="1">
      <c r="A12" s="288" t="s">
        <v>200</v>
      </c>
      <c r="B12" s="289"/>
      <c r="C12" s="289"/>
      <c r="D12" s="289"/>
      <c r="E12" s="292"/>
      <c r="F12" s="275">
        <f>F10+F11</f>
        <v>23285932.68</v>
      </c>
      <c r="G12" s="275">
        <f>G10+G11</f>
        <v>78340000</v>
      </c>
      <c r="H12" s="271">
        <f t="shared" si="3"/>
        <v>336.42629254565037</v>
      </c>
      <c r="I12" s="275">
        <f>I10+I11</f>
        <v>60925473.9</v>
      </c>
      <c r="J12" s="271">
        <f t="shared" si="0"/>
        <v>77.77058195047229</v>
      </c>
      <c r="K12" s="275">
        <f>K10+K11</f>
        <v>56005445.4</v>
      </c>
      <c r="L12" s="271">
        <f t="shared" si="1"/>
        <v>91.9245133684549</v>
      </c>
      <c r="M12" s="275">
        <f>M10+M11</f>
        <v>54694442.4</v>
      </c>
      <c r="N12" s="271">
        <f t="shared" si="2"/>
        <v>97.65915083678631</v>
      </c>
    </row>
    <row r="13" spans="1:14" ht="22.5" customHeight="1">
      <c r="A13" s="295" t="s">
        <v>24</v>
      </c>
      <c r="B13" s="289"/>
      <c r="C13" s="289"/>
      <c r="D13" s="289"/>
      <c r="E13" s="289"/>
      <c r="F13" s="275">
        <f>F7+F8-F10-F11</f>
        <v>9341841.000000004</v>
      </c>
      <c r="G13" s="275">
        <f>G7+G8-G10-G11</f>
        <v>-17000000</v>
      </c>
      <c r="H13" s="271">
        <f t="shared" si="3"/>
        <v>-181.97697862766015</v>
      </c>
      <c r="I13" s="275">
        <f>I7+I8-I10-I11</f>
        <v>-21889982.849999998</v>
      </c>
      <c r="J13" s="271">
        <f t="shared" si="0"/>
        <v>128.764605</v>
      </c>
      <c r="K13" s="275">
        <f>K7+K8-K10-K11</f>
        <v>-25619560.35</v>
      </c>
      <c r="L13" s="271">
        <f t="shared" si="1"/>
        <v>117.03782741885522</v>
      </c>
      <c r="M13" s="275">
        <f>M7+M8-M10-M11</f>
        <v>-25809429.75</v>
      </c>
      <c r="N13" s="271">
        <f t="shared" si="2"/>
        <v>100.74111107843424</v>
      </c>
    </row>
    <row r="14" spans="1:6" ht="10.5" customHeight="1">
      <c r="A14" s="13"/>
      <c r="B14" s="7"/>
      <c r="C14" s="7"/>
      <c r="D14" s="7"/>
      <c r="E14" s="4"/>
      <c r="F14" s="4"/>
    </row>
    <row r="15" spans="1:14" s="14" customFormat="1" ht="24" customHeight="1">
      <c r="A15" s="297" t="s">
        <v>32</v>
      </c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</row>
    <row r="16" spans="1:10" s="14" customFormat="1" ht="9" customHeight="1">
      <c r="A16" s="15"/>
      <c r="B16" s="16"/>
      <c r="C16" s="16"/>
      <c r="D16" s="16"/>
      <c r="E16" s="16"/>
      <c r="F16" s="7"/>
      <c r="G16" s="17"/>
      <c r="H16" s="17"/>
      <c r="I16" s="17"/>
      <c r="J16" s="17"/>
    </row>
    <row r="17" spans="1:14" s="18" customFormat="1" ht="27" customHeight="1">
      <c r="A17" s="9"/>
      <c r="B17" s="10"/>
      <c r="C17" s="10"/>
      <c r="D17" s="11"/>
      <c r="E17" s="12"/>
      <c r="F17" s="220" t="s">
        <v>226</v>
      </c>
      <c r="G17" s="220" t="s">
        <v>227</v>
      </c>
      <c r="H17" s="222" t="s">
        <v>210</v>
      </c>
      <c r="I17" s="220" t="s">
        <v>229</v>
      </c>
      <c r="J17" s="221" t="s">
        <v>218</v>
      </c>
      <c r="K17" s="220" t="s">
        <v>221</v>
      </c>
      <c r="L17" s="221" t="s">
        <v>222</v>
      </c>
      <c r="M17" s="220" t="s">
        <v>230</v>
      </c>
      <c r="N17" s="221" t="s">
        <v>231</v>
      </c>
    </row>
    <row r="18" spans="1:14" s="14" customFormat="1" ht="31.5" customHeight="1">
      <c r="A18" s="288" t="s">
        <v>21</v>
      </c>
      <c r="B18" s="289"/>
      <c r="C18" s="289"/>
      <c r="D18" s="289"/>
      <c r="E18" s="289"/>
      <c r="F18" s="272">
        <v>25343978.67</v>
      </c>
      <c r="G18" s="272">
        <v>45500000</v>
      </c>
      <c r="H18" s="271">
        <f>G18/F18*100</f>
        <v>179.52982281293876</v>
      </c>
      <c r="I18" s="272">
        <v>6500013.15</v>
      </c>
      <c r="J18" s="271">
        <f>I18/G18*100</f>
        <v>14.285743186813187</v>
      </c>
      <c r="K18" s="272">
        <v>1500872.4</v>
      </c>
      <c r="L18" s="271">
        <f>K18/I18*100</f>
        <v>23.09029790193578</v>
      </c>
      <c r="M18" s="272">
        <v>1500872.4</v>
      </c>
      <c r="N18" s="271">
        <f>M18/K18*100</f>
        <v>100</v>
      </c>
    </row>
    <row r="19" spans="1:14" s="14" customFormat="1" ht="32.25" customHeight="1">
      <c r="A19" s="288" t="s">
        <v>23</v>
      </c>
      <c r="B19" s="289"/>
      <c r="C19" s="289"/>
      <c r="D19" s="289"/>
      <c r="E19" s="289"/>
      <c r="F19" s="272">
        <v>2000000</v>
      </c>
      <c r="G19" s="272">
        <f>'račun financiranja'!G27</f>
        <v>0</v>
      </c>
      <c r="H19" s="271">
        <f>G19/F19*100</f>
        <v>0</v>
      </c>
      <c r="I19" s="272">
        <f>'račun financiranja'!I27</f>
        <v>0</v>
      </c>
      <c r="J19" s="271" t="s">
        <v>188</v>
      </c>
      <c r="K19" s="272">
        <f>'račun financiranja'!K27</f>
        <v>0</v>
      </c>
      <c r="L19" s="271" t="s">
        <v>188</v>
      </c>
      <c r="M19" s="272">
        <f>'račun financiranja'!M27</f>
        <v>0</v>
      </c>
      <c r="N19" s="271" t="s">
        <v>188</v>
      </c>
    </row>
    <row r="20" spans="1:14" s="14" customFormat="1" ht="22.5" customHeight="1">
      <c r="A20" s="294" t="s">
        <v>232</v>
      </c>
      <c r="B20" s="294"/>
      <c r="C20" s="294"/>
      <c r="D20" s="294"/>
      <c r="E20" s="294"/>
      <c r="F20" s="272">
        <v>152402455</v>
      </c>
      <c r="G20" s="272">
        <v>185088275</v>
      </c>
      <c r="H20" s="271">
        <f>G20/F20*100</f>
        <v>121.44704296266093</v>
      </c>
      <c r="I20" s="272">
        <f>-SUM(G21)</f>
        <v>213588275</v>
      </c>
      <c r="J20" s="271">
        <f>I20/G20*100</f>
        <v>115.39805803474046</v>
      </c>
      <c r="K20" s="272">
        <f>-SUM(I21)</f>
        <v>198198305.3</v>
      </c>
      <c r="L20" s="271">
        <f>K20/I20*100</f>
        <v>92.79456248242091</v>
      </c>
      <c r="M20" s="272">
        <f>-SUM(K21)</f>
        <v>174079617.35000002</v>
      </c>
      <c r="N20" s="271">
        <f>M20/K20*100</f>
        <v>87.8310322010609</v>
      </c>
    </row>
    <row r="21" spans="1:14" s="14" customFormat="1" ht="22.5" customHeight="1">
      <c r="A21" s="294" t="s">
        <v>233</v>
      </c>
      <c r="B21" s="294"/>
      <c r="C21" s="294"/>
      <c r="D21" s="294"/>
      <c r="E21" s="294"/>
      <c r="F21" s="272">
        <f>-(F18-F19+F13+F20)</f>
        <v>-185088274.67000002</v>
      </c>
      <c r="G21" s="272">
        <f>-SUM(G18-G19+G13+G20)</f>
        <v>-213588275</v>
      </c>
      <c r="H21" s="271">
        <f>G21/F21*100</f>
        <v>115.39805824048746</v>
      </c>
      <c r="I21" s="272">
        <f>-SUM(I18-I19+I13+I20)</f>
        <v>-198198305.3</v>
      </c>
      <c r="J21" s="271">
        <f>I21/G21*100</f>
        <v>92.79456248242091</v>
      </c>
      <c r="K21" s="272">
        <f>-SUM(K18-K19+K13+K20)</f>
        <v>-174079617.35000002</v>
      </c>
      <c r="L21" s="271">
        <f>K21/I21*100</f>
        <v>87.8310322010609</v>
      </c>
      <c r="M21" s="272">
        <f>-SUM(M18-M19+M13+M20)</f>
        <v>-149771060.00000003</v>
      </c>
      <c r="N21" s="271">
        <f>M21/K21*100</f>
        <v>86.03595428342088</v>
      </c>
    </row>
    <row r="22" spans="1:14" s="14" customFormat="1" ht="22.5" customHeight="1">
      <c r="A22" s="295" t="s">
        <v>61</v>
      </c>
      <c r="B22" s="289"/>
      <c r="C22" s="289"/>
      <c r="D22" s="289"/>
      <c r="E22" s="289"/>
      <c r="F22" s="275">
        <f>F18-F19+F20+F21</f>
        <v>-9341841</v>
      </c>
      <c r="G22" s="275">
        <f>G18-G19+G20+G21</f>
        <v>17000000</v>
      </c>
      <c r="H22" s="271">
        <f>G22/F22*100</f>
        <v>-181.97697862766023</v>
      </c>
      <c r="I22" s="275">
        <f>I18-I19+I20+I21</f>
        <v>21889982.849999994</v>
      </c>
      <c r="J22" s="271">
        <f>I22/G22*100</f>
        <v>128.76460499999996</v>
      </c>
      <c r="K22" s="275">
        <f>K18-K19+K20+K21</f>
        <v>25619560.349999994</v>
      </c>
      <c r="L22" s="271">
        <f>K22/I22*100</f>
        <v>117.0378274188552</v>
      </c>
      <c r="M22" s="275">
        <f>M18-M19+M20+M21</f>
        <v>25809429.75</v>
      </c>
      <c r="N22" s="271">
        <f>M22/K22*100</f>
        <v>100.74111107843429</v>
      </c>
    </row>
    <row r="23" spans="1:14" s="14" customFormat="1" ht="21.75" customHeight="1">
      <c r="A23" s="276"/>
      <c r="B23" s="277"/>
      <c r="C23" s="278"/>
      <c r="D23" s="279"/>
      <c r="E23" s="277"/>
      <c r="F23" s="285"/>
      <c r="G23" s="281"/>
      <c r="H23" s="282"/>
      <c r="I23" s="282"/>
      <c r="J23" s="282"/>
      <c r="K23" s="283"/>
      <c r="L23" s="283"/>
      <c r="M23" s="283"/>
      <c r="N23" s="283"/>
    </row>
    <row r="24" spans="1:14" s="14" customFormat="1" ht="22.5" customHeight="1">
      <c r="A24" s="295" t="s">
        <v>66</v>
      </c>
      <c r="B24" s="289"/>
      <c r="C24" s="289"/>
      <c r="D24" s="289"/>
      <c r="E24" s="289"/>
      <c r="F24" s="275">
        <f>F13+F22</f>
        <v>0</v>
      </c>
      <c r="G24" s="275">
        <f>G13+G22</f>
        <v>0</v>
      </c>
      <c r="H24" s="271" t="s">
        <v>188</v>
      </c>
      <c r="I24" s="275">
        <f>I13+I22</f>
        <v>0</v>
      </c>
      <c r="J24" s="271" t="s">
        <v>188</v>
      </c>
      <c r="K24" s="275">
        <f>K13+K22</f>
        <v>0</v>
      </c>
      <c r="L24" s="271" t="s">
        <v>188</v>
      </c>
      <c r="M24" s="275">
        <f>M13+M22</f>
        <v>0</v>
      </c>
      <c r="N24" s="271" t="s">
        <v>188</v>
      </c>
    </row>
    <row r="25" spans="1:10" s="14" customFormat="1" ht="18" customHeight="1">
      <c r="A25" s="19"/>
      <c r="B25" s="18"/>
      <c r="C25" s="18"/>
      <c r="D25" s="18"/>
      <c r="E25" s="18"/>
      <c r="F25" s="18"/>
      <c r="G25" s="17"/>
      <c r="H25" s="17"/>
      <c r="I25" s="17"/>
      <c r="J25" s="17"/>
    </row>
  </sheetData>
  <sheetProtection/>
  <mergeCells count="17">
    <mergeCell ref="A19:E19"/>
    <mergeCell ref="A20:E20"/>
    <mergeCell ref="A21:E21"/>
    <mergeCell ref="A22:E22"/>
    <mergeCell ref="A24:E24"/>
    <mergeCell ref="A10:E10"/>
    <mergeCell ref="A11:E11"/>
    <mergeCell ref="A12:E12"/>
    <mergeCell ref="A13:E13"/>
    <mergeCell ref="A15:N15"/>
    <mergeCell ref="A18:E18"/>
    <mergeCell ref="A1:N2"/>
    <mergeCell ref="A3:N3"/>
    <mergeCell ref="A4:N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21" sqref="A21:E21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20" customWidth="1"/>
    <col min="5" max="5" width="36.8515625" style="2" customWidth="1"/>
    <col min="6" max="7" width="13.421875" style="3" customWidth="1"/>
    <col min="8" max="8" width="8.140625" style="3" customWidth="1"/>
    <col min="9" max="9" width="13.7109375" style="3" customWidth="1"/>
    <col min="10" max="10" width="8.140625" style="3" customWidth="1"/>
    <col min="11" max="11" width="14.57421875" style="2" customWidth="1"/>
    <col min="12" max="12" width="8.140625" style="2" customWidth="1"/>
    <col min="13" max="13" width="14.28125" style="2" customWidth="1"/>
    <col min="14" max="14" width="8.140625" style="2" customWidth="1"/>
    <col min="15" max="16384" width="11.421875" style="2" customWidth="1"/>
  </cols>
  <sheetData>
    <row r="1" spans="1:15" ht="22.5" customHeight="1">
      <c r="A1" s="290" t="s">
        <v>225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92"/>
    </row>
    <row r="2" spans="1:15" ht="34.5" customHeight="1">
      <c r="A2" s="29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92"/>
    </row>
    <row r="3" spans="1:14" s="5" customFormat="1" ht="24" customHeight="1">
      <c r="A3" s="291" t="s">
        <v>75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</row>
    <row r="4" spans="1:14" ht="24" customHeight="1">
      <c r="A4" s="291" t="s">
        <v>5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</row>
    <row r="5" spans="1:6" ht="9" customHeight="1">
      <c r="A5" s="6"/>
      <c r="B5" s="7"/>
      <c r="C5" s="7"/>
      <c r="D5" s="7"/>
      <c r="E5" s="7"/>
      <c r="F5" s="269"/>
    </row>
    <row r="6" spans="1:14" s="1" customFormat="1" ht="27" customHeight="1">
      <c r="A6" s="9"/>
      <c r="B6" s="10"/>
      <c r="C6" s="10"/>
      <c r="D6" s="11"/>
      <c r="E6" s="12"/>
      <c r="F6" s="222" t="s">
        <v>226</v>
      </c>
      <c r="G6" s="222" t="s">
        <v>227</v>
      </c>
      <c r="H6" s="222" t="s">
        <v>210</v>
      </c>
      <c r="I6" s="220" t="s">
        <v>229</v>
      </c>
      <c r="J6" s="221" t="s">
        <v>218</v>
      </c>
      <c r="K6" s="220" t="s">
        <v>221</v>
      </c>
      <c r="L6" s="221" t="s">
        <v>222</v>
      </c>
      <c r="M6" s="220" t="s">
        <v>230</v>
      </c>
      <c r="N6" s="221" t="s">
        <v>231</v>
      </c>
    </row>
    <row r="7" spans="1:14" ht="22.5" customHeight="1">
      <c r="A7" s="288" t="s">
        <v>25</v>
      </c>
      <c r="B7" s="289"/>
      <c r="C7" s="289"/>
      <c r="D7" s="289"/>
      <c r="E7" s="292"/>
      <c r="F7" s="271">
        <f>prihodi!F4</f>
        <v>4306434.43</v>
      </c>
      <c r="G7" s="271">
        <f>prihodi!G4</f>
        <v>6243280.91</v>
      </c>
      <c r="H7" s="271">
        <f>G7/F7*100</f>
        <v>144.97564078782457</v>
      </c>
      <c r="I7" s="272">
        <f>prihodi!I4</f>
        <v>5101300</v>
      </c>
      <c r="J7" s="271">
        <f aca="true" t="shared" si="0" ref="J7:J13">I7/G7*100</f>
        <v>81.70864123427693</v>
      </c>
      <c r="K7" s="272">
        <f>prihodi!K4</f>
        <v>3973200</v>
      </c>
      <c r="L7" s="271">
        <f aca="true" t="shared" si="1" ref="L7:L13">K7/I7*100</f>
        <v>77.88602905141828</v>
      </c>
      <c r="M7" s="272">
        <f>prihodi!M4</f>
        <v>3774100</v>
      </c>
      <c r="N7" s="271">
        <f aca="true" t="shared" si="2" ref="N7:N13">M7/K7*100</f>
        <v>94.9889258028793</v>
      </c>
    </row>
    <row r="8" spans="1:14" ht="22.5" customHeight="1">
      <c r="A8" s="293" t="s">
        <v>36</v>
      </c>
      <c r="B8" s="292"/>
      <c r="C8" s="292"/>
      <c r="D8" s="292"/>
      <c r="E8" s="292"/>
      <c r="F8" s="271">
        <f>prihodi!F32</f>
        <v>24015.32</v>
      </c>
      <c r="G8" s="271">
        <f>prihodi!G32</f>
        <v>1897936.1600000001</v>
      </c>
      <c r="H8" s="273">
        <f aca="true" t="shared" si="3" ref="H8:H13">G8/F8*100</f>
        <v>7903.0225705924395</v>
      </c>
      <c r="I8" s="272">
        <f>prihodi!I32</f>
        <v>79600</v>
      </c>
      <c r="J8" s="271">
        <f t="shared" si="0"/>
        <v>4.194029371356726</v>
      </c>
      <c r="K8" s="272">
        <f>prihodi!K32</f>
        <v>59700</v>
      </c>
      <c r="L8" s="271">
        <f t="shared" si="1"/>
        <v>75</v>
      </c>
      <c r="M8" s="272">
        <f>prihodi!M32</f>
        <v>59600</v>
      </c>
      <c r="N8" s="271">
        <f t="shared" si="2"/>
        <v>99.83249581239531</v>
      </c>
    </row>
    <row r="9" spans="1:14" ht="22.5" customHeight="1">
      <c r="A9" s="288" t="s">
        <v>199</v>
      </c>
      <c r="B9" s="289"/>
      <c r="C9" s="289"/>
      <c r="D9" s="289"/>
      <c r="E9" s="292"/>
      <c r="F9" s="271">
        <f>F7+F8</f>
        <v>4330449.75</v>
      </c>
      <c r="G9" s="271">
        <f aca="true" t="shared" si="4" ref="G9:M9">G7+G8</f>
        <v>8141217.07</v>
      </c>
      <c r="H9" s="271">
        <f t="shared" si="3"/>
        <v>187.99934279343617</v>
      </c>
      <c r="I9" s="272">
        <f t="shared" si="4"/>
        <v>5180900</v>
      </c>
      <c r="J9" s="271">
        <f t="shared" si="0"/>
        <v>63.6379051860854</v>
      </c>
      <c r="K9" s="272">
        <f t="shared" si="4"/>
        <v>4032900</v>
      </c>
      <c r="L9" s="271">
        <f t="shared" si="1"/>
        <v>77.84168773765175</v>
      </c>
      <c r="M9" s="272">
        <f t="shared" si="4"/>
        <v>3833700</v>
      </c>
      <c r="N9" s="271">
        <f t="shared" si="2"/>
        <v>95.06062634828535</v>
      </c>
    </row>
    <row r="10" spans="1:14" ht="22.5" customHeight="1">
      <c r="A10" s="295" t="s">
        <v>79</v>
      </c>
      <c r="B10" s="289"/>
      <c r="C10" s="289"/>
      <c r="D10" s="289"/>
      <c r="E10" s="296"/>
      <c r="F10" s="271">
        <f>'rashodi-opći dio'!F4</f>
        <v>3001870.0200000005</v>
      </c>
      <c r="G10" s="271">
        <f>'rashodi-opći dio'!G4</f>
        <v>9991373.010000002</v>
      </c>
      <c r="H10" s="271">
        <f t="shared" si="3"/>
        <v>332.83829557683515</v>
      </c>
      <c r="I10" s="272">
        <f>'rashodi-opći dio'!I4</f>
        <v>7869800</v>
      </c>
      <c r="J10" s="271">
        <f t="shared" si="0"/>
        <v>78.76595130742695</v>
      </c>
      <c r="K10" s="272">
        <f>'rashodi-opći dio'!K4</f>
        <v>7236700</v>
      </c>
      <c r="L10" s="271">
        <f t="shared" si="1"/>
        <v>91.95532287986988</v>
      </c>
      <c r="M10" s="272">
        <f>'rashodi-opći dio'!M4</f>
        <v>7014700</v>
      </c>
      <c r="N10" s="271">
        <f t="shared" si="2"/>
        <v>96.93230339795763</v>
      </c>
    </row>
    <row r="11" spans="1:14" ht="22.5" customHeight="1">
      <c r="A11" s="293" t="s">
        <v>60</v>
      </c>
      <c r="B11" s="292"/>
      <c r="C11" s="292"/>
      <c r="D11" s="292"/>
      <c r="E11" s="292"/>
      <c r="F11" s="274">
        <f>'rashodi-opći dio'!F67</f>
        <v>88704.37999999999</v>
      </c>
      <c r="G11" s="274">
        <f>'rashodi-opći dio'!G67</f>
        <v>406131.79000000004</v>
      </c>
      <c r="H11" s="271">
        <f t="shared" si="3"/>
        <v>457.8486316008298</v>
      </c>
      <c r="I11" s="275">
        <f>'rashodi-opći dio'!I67</f>
        <v>216400</v>
      </c>
      <c r="J11" s="271">
        <f t="shared" si="0"/>
        <v>53.283196570256166</v>
      </c>
      <c r="K11" s="275">
        <f>'rashodi-opći dio'!K67</f>
        <v>196500</v>
      </c>
      <c r="L11" s="271">
        <f t="shared" si="1"/>
        <v>90.80406654343808</v>
      </c>
      <c r="M11" s="275">
        <f>'rashodi-opći dio'!M67</f>
        <v>244500</v>
      </c>
      <c r="N11" s="271">
        <f t="shared" si="2"/>
        <v>124.42748091603053</v>
      </c>
    </row>
    <row r="12" spans="1:14" ht="22.5" customHeight="1">
      <c r="A12" s="288" t="s">
        <v>200</v>
      </c>
      <c r="B12" s="289"/>
      <c r="C12" s="289"/>
      <c r="D12" s="289"/>
      <c r="E12" s="292"/>
      <c r="F12" s="274">
        <f>F10+F11</f>
        <v>3090574.4000000004</v>
      </c>
      <c r="G12" s="284">
        <f>G10+G11</f>
        <v>10397504.8</v>
      </c>
      <c r="H12" s="271">
        <f t="shared" si="3"/>
        <v>336.42629020676543</v>
      </c>
      <c r="I12" s="275">
        <f>I10+I11</f>
        <v>8086200</v>
      </c>
      <c r="J12" s="271">
        <f t="shared" si="0"/>
        <v>77.77058203425882</v>
      </c>
      <c r="K12" s="275">
        <f>K10+K11</f>
        <v>7433200</v>
      </c>
      <c r="L12" s="271">
        <f t="shared" si="1"/>
        <v>91.9245133684549</v>
      </c>
      <c r="M12" s="275">
        <f>M10+M11</f>
        <v>7259200</v>
      </c>
      <c r="N12" s="271">
        <f t="shared" si="2"/>
        <v>97.65915083678631</v>
      </c>
    </row>
    <row r="13" spans="1:14" ht="22.5" customHeight="1">
      <c r="A13" s="295" t="s">
        <v>24</v>
      </c>
      <c r="B13" s="289"/>
      <c r="C13" s="289"/>
      <c r="D13" s="289"/>
      <c r="E13" s="289"/>
      <c r="F13" s="274">
        <f>F7+F8-F10-F11</f>
        <v>1239875.3499999996</v>
      </c>
      <c r="G13" s="274">
        <f>G7+G8-G10-G11</f>
        <v>-2256287.7300000014</v>
      </c>
      <c r="H13" s="271">
        <f t="shared" si="3"/>
        <v>-181.9769809924846</v>
      </c>
      <c r="I13" s="275">
        <f>I7+I8-I10-I11</f>
        <v>-2905300</v>
      </c>
      <c r="J13" s="271">
        <f t="shared" si="0"/>
        <v>128.76460574467595</v>
      </c>
      <c r="K13" s="275">
        <f>K7+K8-K10-K11</f>
        <v>-3400300</v>
      </c>
      <c r="L13" s="271">
        <f t="shared" si="1"/>
        <v>117.0378274188552</v>
      </c>
      <c r="M13" s="275">
        <f>M7+M8-M10-M11</f>
        <v>-3425500</v>
      </c>
      <c r="N13" s="271">
        <f t="shared" si="2"/>
        <v>100.74111107843426</v>
      </c>
    </row>
    <row r="14" spans="1:6" ht="10.5" customHeight="1">
      <c r="A14" s="13"/>
      <c r="B14" s="7"/>
      <c r="C14" s="7"/>
      <c r="D14" s="7"/>
      <c r="E14" s="4"/>
      <c r="F14" s="233"/>
    </row>
    <row r="15" spans="1:14" s="14" customFormat="1" ht="24" customHeight="1">
      <c r="A15" s="297" t="s">
        <v>32</v>
      </c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</row>
    <row r="16" spans="1:10" s="14" customFormat="1" ht="9" customHeight="1">
      <c r="A16" s="15"/>
      <c r="B16" s="16"/>
      <c r="C16" s="16"/>
      <c r="D16" s="16"/>
      <c r="E16" s="16"/>
      <c r="F16" s="269"/>
      <c r="G16" s="17"/>
      <c r="H16" s="17"/>
      <c r="I16" s="17"/>
      <c r="J16" s="17"/>
    </row>
    <row r="17" spans="1:14" s="18" customFormat="1" ht="27" customHeight="1">
      <c r="A17" s="9"/>
      <c r="B17" s="10"/>
      <c r="C17" s="10"/>
      <c r="D17" s="11"/>
      <c r="E17" s="12"/>
      <c r="F17" s="222" t="s">
        <v>226</v>
      </c>
      <c r="G17" s="222" t="s">
        <v>227</v>
      </c>
      <c r="H17" s="222" t="s">
        <v>210</v>
      </c>
      <c r="I17" s="220" t="s">
        <v>229</v>
      </c>
      <c r="J17" s="221" t="s">
        <v>218</v>
      </c>
      <c r="K17" s="220" t="s">
        <v>221</v>
      </c>
      <c r="L17" s="221" t="s">
        <v>222</v>
      </c>
      <c r="M17" s="220" t="s">
        <v>230</v>
      </c>
      <c r="N17" s="221" t="s">
        <v>231</v>
      </c>
    </row>
    <row r="18" spans="1:14" s="14" customFormat="1" ht="31.5" customHeight="1">
      <c r="A18" s="288" t="s">
        <v>21</v>
      </c>
      <c r="B18" s="289"/>
      <c r="C18" s="289"/>
      <c r="D18" s="289"/>
      <c r="E18" s="289"/>
      <c r="F18" s="271">
        <f>'račun financiranja'!F4</f>
        <v>3363724.02</v>
      </c>
      <c r="G18" s="271">
        <f>'račun financiranja'!G4</f>
        <v>6038887.789999999</v>
      </c>
      <c r="H18" s="271">
        <f>G18/F18*100</f>
        <v>179.52982331766918</v>
      </c>
      <c r="I18" s="272">
        <f>'račun financiranja'!I4</f>
        <v>862700</v>
      </c>
      <c r="J18" s="271">
        <f>I18/G18*100</f>
        <v>14.285743169935602</v>
      </c>
      <c r="K18" s="272">
        <f>'račun financiranja'!K4</f>
        <v>199200</v>
      </c>
      <c r="L18" s="271">
        <f>K18/I18*100</f>
        <v>23.090297901935784</v>
      </c>
      <c r="M18" s="272">
        <f>'račun financiranja'!M4</f>
        <v>199200</v>
      </c>
      <c r="N18" s="271">
        <f>M18/K18*100</f>
        <v>100</v>
      </c>
    </row>
    <row r="19" spans="1:14" s="14" customFormat="1" ht="32.25" customHeight="1">
      <c r="A19" s="288" t="s">
        <v>23</v>
      </c>
      <c r="B19" s="289"/>
      <c r="C19" s="289"/>
      <c r="D19" s="289"/>
      <c r="E19" s="289"/>
      <c r="F19" s="271">
        <f>'račun financiranja'!F27</f>
        <v>265445.62</v>
      </c>
      <c r="G19" s="271">
        <f>'račun financiranja'!G27</f>
        <v>0</v>
      </c>
      <c r="H19" s="271">
        <f>G19/F19*100</f>
        <v>0</v>
      </c>
      <c r="I19" s="272">
        <f>'račun financiranja'!I27</f>
        <v>0</v>
      </c>
      <c r="J19" s="271" t="s">
        <v>188</v>
      </c>
      <c r="K19" s="272">
        <f>'račun financiranja'!K27</f>
        <v>0</v>
      </c>
      <c r="L19" s="271" t="s">
        <v>188</v>
      </c>
      <c r="M19" s="272">
        <f>'račun financiranja'!M27</f>
        <v>0</v>
      </c>
      <c r="N19" s="271" t="s">
        <v>188</v>
      </c>
    </row>
    <row r="20" spans="1:14" s="14" customFormat="1" ht="22.5" customHeight="1">
      <c r="A20" s="294" t="s">
        <v>232</v>
      </c>
      <c r="B20" s="294"/>
      <c r="C20" s="294"/>
      <c r="D20" s="294"/>
      <c r="E20" s="294"/>
      <c r="F20" s="273">
        <v>20227281.84</v>
      </c>
      <c r="G20" s="273">
        <v>24565435.59</v>
      </c>
      <c r="H20" s="271">
        <f>G20/F20*100</f>
        <v>121.44704258493687</v>
      </c>
      <c r="I20" s="272">
        <f>-SUM(G21)</f>
        <v>28348035.65</v>
      </c>
      <c r="J20" s="271">
        <f>I20/G20*100</f>
        <v>115.3980581624199</v>
      </c>
      <c r="K20" s="272">
        <f>-SUM(I21)</f>
        <v>26305435.65</v>
      </c>
      <c r="L20" s="271">
        <f>K20/I20*100</f>
        <v>92.794562469093</v>
      </c>
      <c r="M20" s="272">
        <f>-SUM(K21)</f>
        <v>23104335.65</v>
      </c>
      <c r="N20" s="271">
        <f>M20/K20*100</f>
        <v>87.83103217680411</v>
      </c>
    </row>
    <row r="21" spans="1:14" s="14" customFormat="1" ht="22.5" customHeight="1">
      <c r="A21" s="294" t="s">
        <v>233</v>
      </c>
      <c r="B21" s="294"/>
      <c r="C21" s="294"/>
      <c r="D21" s="294"/>
      <c r="E21" s="294"/>
      <c r="F21" s="273">
        <f>-(F18-F19+F13+F20)</f>
        <v>-24565435.59</v>
      </c>
      <c r="G21" s="273">
        <f>-SUM(G18-G19+G13+G20)</f>
        <v>-28348035.65</v>
      </c>
      <c r="H21" s="271">
        <f>G21/F21*100</f>
        <v>115.3980581624199</v>
      </c>
      <c r="I21" s="272">
        <f>-SUM(I18-I19+I13+I20)</f>
        <v>-26305435.65</v>
      </c>
      <c r="J21" s="271">
        <f>I21/G21*100</f>
        <v>92.794562469093</v>
      </c>
      <c r="K21" s="272">
        <f>-SUM(K18-K19+K13+K20)</f>
        <v>-23104335.65</v>
      </c>
      <c r="L21" s="271">
        <f>K21/I21*100</f>
        <v>87.83103217680411</v>
      </c>
      <c r="M21" s="272">
        <f>-SUM(M18-M19+M13+M20)</f>
        <v>-19878035.65</v>
      </c>
      <c r="N21" s="271">
        <f>M21/K21*100</f>
        <v>86.03595425172938</v>
      </c>
    </row>
    <row r="22" spans="1:14" s="14" customFormat="1" ht="22.5" customHeight="1">
      <c r="A22" s="295" t="s">
        <v>61</v>
      </c>
      <c r="B22" s="289"/>
      <c r="C22" s="289"/>
      <c r="D22" s="289"/>
      <c r="E22" s="289"/>
      <c r="F22" s="274">
        <f>F18-F19+F20+F21</f>
        <v>-1239875.3500000015</v>
      </c>
      <c r="G22" s="274">
        <f>G18-G19+G20+G21</f>
        <v>2256287.7300000004</v>
      </c>
      <c r="H22" s="271">
        <f>G22/F22*100</f>
        <v>-181.97698099248427</v>
      </c>
      <c r="I22" s="275">
        <f>I18-I19+I20+I21</f>
        <v>2905300</v>
      </c>
      <c r="J22" s="271">
        <f>I22/G22*100</f>
        <v>128.76460574467598</v>
      </c>
      <c r="K22" s="275">
        <f>K18-K19+K20+K21</f>
        <v>3400300</v>
      </c>
      <c r="L22" s="271">
        <f>K22/I22*100</f>
        <v>117.0378274188552</v>
      </c>
      <c r="M22" s="275">
        <f>M18-M19+M20+M21</f>
        <v>3425500</v>
      </c>
      <c r="N22" s="271">
        <f>M22/K22*100</f>
        <v>100.74111107843426</v>
      </c>
    </row>
    <row r="23" spans="1:14" s="14" customFormat="1" ht="21.75" customHeight="1">
      <c r="A23" s="276"/>
      <c r="B23" s="277"/>
      <c r="C23" s="278"/>
      <c r="D23" s="279"/>
      <c r="E23" s="277"/>
      <c r="F23" s="280"/>
      <c r="G23" s="281"/>
      <c r="H23" s="282"/>
      <c r="I23" s="282"/>
      <c r="J23" s="282"/>
      <c r="K23" s="283"/>
      <c r="L23" s="283"/>
      <c r="M23" s="283"/>
      <c r="N23" s="283"/>
    </row>
    <row r="24" spans="1:14" s="14" customFormat="1" ht="22.5" customHeight="1">
      <c r="A24" s="295" t="s">
        <v>66</v>
      </c>
      <c r="B24" s="289"/>
      <c r="C24" s="289"/>
      <c r="D24" s="289"/>
      <c r="E24" s="289"/>
      <c r="F24" s="274">
        <f>F13+F22</f>
        <v>-1.862645149230957E-09</v>
      </c>
      <c r="G24" s="274">
        <f>G13+G22</f>
        <v>0</v>
      </c>
      <c r="H24" s="271" t="s">
        <v>188</v>
      </c>
      <c r="I24" s="275">
        <f>I13+I22</f>
        <v>0</v>
      </c>
      <c r="J24" s="271" t="s">
        <v>188</v>
      </c>
      <c r="K24" s="275">
        <f>K13+K22</f>
        <v>0</v>
      </c>
      <c r="L24" s="271" t="s">
        <v>188</v>
      </c>
      <c r="M24" s="275">
        <f>M13+M22</f>
        <v>0</v>
      </c>
      <c r="N24" s="271" t="s">
        <v>188</v>
      </c>
    </row>
    <row r="25" spans="1:10" s="14" customFormat="1" ht="18" customHeight="1">
      <c r="A25" s="19"/>
      <c r="B25" s="18"/>
      <c r="C25" s="18"/>
      <c r="D25" s="18"/>
      <c r="E25" s="18"/>
      <c r="F25" s="270"/>
      <c r="G25" s="17"/>
      <c r="H25" s="17"/>
      <c r="I25" s="17"/>
      <c r="J25" s="17"/>
    </row>
  </sheetData>
  <sheetProtection/>
  <mergeCells count="17">
    <mergeCell ref="A24:E24"/>
    <mergeCell ref="A18:E18"/>
    <mergeCell ref="A19:E19"/>
    <mergeCell ref="A22:E22"/>
    <mergeCell ref="A4:N4"/>
    <mergeCell ref="A3:N3"/>
    <mergeCell ref="A9:E9"/>
    <mergeCell ref="A12:E12"/>
    <mergeCell ref="A21:E21"/>
    <mergeCell ref="A20:E20"/>
    <mergeCell ref="A1:N2"/>
    <mergeCell ref="A15:N15"/>
    <mergeCell ref="A11:E11"/>
    <mergeCell ref="A13:E13"/>
    <mergeCell ref="A7:E7"/>
    <mergeCell ref="A8:E8"/>
    <mergeCell ref="A10:E10"/>
  </mergeCells>
  <printOptions horizontalCentered="1"/>
  <pageMargins left="0.1968503937007874" right="0.1968503937007874" top="0.6299212598425197" bottom="0.4330708661417323" header="0.31496062992125984" footer="0.31496062992125984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8"/>
  <sheetViews>
    <sheetView zoomScalePageLayoutView="0" workbookViewId="0" topLeftCell="A1">
      <pane ySplit="3" topLeftCell="A4" activePane="bottomLeft" state="frozen"/>
      <selection pane="topLeft" activeCell="C29" sqref="C29"/>
      <selection pane="bottomLeft" activeCell="A1" sqref="A1:N1"/>
    </sheetView>
  </sheetViews>
  <sheetFormatPr defaultColWidth="11.421875" defaultRowHeight="12.75"/>
  <cols>
    <col min="1" max="1" width="4.28125" style="41" customWidth="1"/>
    <col min="2" max="2" width="4.7109375" style="41" customWidth="1"/>
    <col min="3" max="3" width="5.7109375" style="41" customWidth="1"/>
    <col min="4" max="4" width="5.28125" style="40" customWidth="1"/>
    <col min="5" max="5" width="46.140625" style="4" customWidth="1"/>
    <col min="6" max="6" width="12.28125" style="233" customWidth="1"/>
    <col min="7" max="7" width="12.28125" style="29" customWidth="1"/>
    <col min="8" max="8" width="8.140625" style="29" customWidth="1"/>
    <col min="9" max="9" width="14.28125" style="25" customWidth="1"/>
    <col min="10" max="10" width="8.57421875" style="25" customWidth="1"/>
    <col min="11" max="11" width="14.7109375" style="25" customWidth="1"/>
    <col min="12" max="12" width="8.140625" style="8" customWidth="1"/>
    <col min="13" max="13" width="14.28125" style="25" customWidth="1"/>
    <col min="14" max="14" width="7.8515625" style="8" customWidth="1"/>
    <col min="15" max="16384" width="11.421875" style="8" customWidth="1"/>
  </cols>
  <sheetData>
    <row r="1" spans="1:14" ht="26.25" customHeight="1">
      <c r="A1" s="291" t="s">
        <v>5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</row>
    <row r="2" spans="1:14" ht="21.75" customHeight="1">
      <c r="A2" s="300" t="s">
        <v>80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</row>
    <row r="3" spans="1:14" s="46" customFormat="1" ht="27" customHeight="1">
      <c r="A3" s="120" t="s">
        <v>2</v>
      </c>
      <c r="B3" s="120" t="s">
        <v>1</v>
      </c>
      <c r="C3" s="120" t="s">
        <v>0</v>
      </c>
      <c r="D3" s="121" t="s">
        <v>3</v>
      </c>
      <c r="E3" s="122" t="s">
        <v>31</v>
      </c>
      <c r="F3" s="230" t="s">
        <v>228</v>
      </c>
      <c r="G3" s="210" t="s">
        <v>227</v>
      </c>
      <c r="H3" s="210" t="s">
        <v>210</v>
      </c>
      <c r="I3" s="123" t="s">
        <v>229</v>
      </c>
      <c r="J3" s="124" t="s">
        <v>218</v>
      </c>
      <c r="K3" s="226" t="s">
        <v>221</v>
      </c>
      <c r="L3" s="124" t="s">
        <v>222</v>
      </c>
      <c r="M3" s="123" t="s">
        <v>230</v>
      </c>
      <c r="N3" s="124" t="s">
        <v>231</v>
      </c>
    </row>
    <row r="4" spans="1:14" ht="24" customHeight="1">
      <c r="A4" s="203">
        <v>6</v>
      </c>
      <c r="B4" s="204"/>
      <c r="C4" s="204"/>
      <c r="D4" s="104"/>
      <c r="E4" s="105" t="s">
        <v>25</v>
      </c>
      <c r="F4" s="107">
        <f>F5+F18+F23+F26</f>
        <v>4306434.43</v>
      </c>
      <c r="G4" s="107">
        <f>G5+G18+G23+G26</f>
        <v>6243280.91</v>
      </c>
      <c r="H4" s="107">
        <f>G4/F4*100</f>
        <v>144.97564078782457</v>
      </c>
      <c r="I4" s="106">
        <f>I5+I18+I23+I26</f>
        <v>5101300</v>
      </c>
      <c r="J4" s="107">
        <f aca="true" t="shared" si="0" ref="J4:J14">SUM(I4/G4)*100</f>
        <v>81.70864123427693</v>
      </c>
      <c r="K4" s="106">
        <f>K5+K18+K23+K26</f>
        <v>3973200</v>
      </c>
      <c r="L4" s="107">
        <f>SUM(K4/I4)*100</f>
        <v>77.88602905141828</v>
      </c>
      <c r="M4" s="106">
        <f>M5+M18+M23+M26</f>
        <v>3774100</v>
      </c>
      <c r="N4" s="107">
        <f>SUM(M4/K4)*100</f>
        <v>94.9889258028793</v>
      </c>
    </row>
    <row r="5" spans="2:14" ht="13.5" customHeight="1">
      <c r="B5" s="41">
        <v>64</v>
      </c>
      <c r="E5" s="41" t="s">
        <v>26</v>
      </c>
      <c r="F5" s="36">
        <f>F6+F12+F15</f>
        <v>3507095.7199999997</v>
      </c>
      <c r="G5" s="36">
        <f>G6+G12+G15</f>
        <v>3575552.4600000004</v>
      </c>
      <c r="H5" s="36">
        <f aca="true" t="shared" si="1" ref="H5:H37">G5/F5*100</f>
        <v>101.9519495749606</v>
      </c>
      <c r="I5" s="111">
        <f>I6+I12+I15</f>
        <v>3105800</v>
      </c>
      <c r="J5" s="36">
        <f t="shared" si="0"/>
        <v>86.86210130447924</v>
      </c>
      <c r="K5" s="111">
        <f>K6+K12+K15</f>
        <v>3105800</v>
      </c>
      <c r="L5" s="36">
        <f aca="true" t="shared" si="2" ref="L5:L39">SUM(K5/I5)*100</f>
        <v>100</v>
      </c>
      <c r="M5" s="111">
        <f>M6+M12+M15</f>
        <v>3105800</v>
      </c>
      <c r="N5" s="36">
        <f aca="true" t="shared" si="3" ref="N5:N13">SUM(M5/K5)*100</f>
        <v>100</v>
      </c>
    </row>
    <row r="6" spans="3:14" ht="13.5" customHeight="1" hidden="1">
      <c r="C6" s="41">
        <v>641</v>
      </c>
      <c r="E6" s="41" t="s">
        <v>27</v>
      </c>
      <c r="F6" s="36">
        <f>SUM(F7:F11)</f>
        <v>3194074.82</v>
      </c>
      <c r="G6" s="36">
        <f>SUM(G7:G11)</f>
        <v>3416285.0900000003</v>
      </c>
      <c r="H6" s="36">
        <f t="shared" si="1"/>
        <v>106.9569525613054</v>
      </c>
      <c r="I6" s="111">
        <f>SUM(I7:I11)</f>
        <v>2946500</v>
      </c>
      <c r="J6" s="36">
        <f t="shared" si="0"/>
        <v>86.24865672437191</v>
      </c>
      <c r="K6" s="111">
        <f>SUM(K7:K11)</f>
        <v>2946500</v>
      </c>
      <c r="L6" s="36">
        <f t="shared" si="2"/>
        <v>100</v>
      </c>
      <c r="M6" s="111">
        <f>SUM(M7:M11)</f>
        <v>2946500</v>
      </c>
      <c r="N6" s="36">
        <f t="shared" si="3"/>
        <v>100</v>
      </c>
    </row>
    <row r="7" spans="4:14" ht="13.5" customHeight="1" hidden="1">
      <c r="D7" s="40">
        <v>6413</v>
      </c>
      <c r="E7" s="8" t="s">
        <v>29</v>
      </c>
      <c r="F7" s="252">
        <v>6820.79</v>
      </c>
      <c r="G7" s="36">
        <v>39816.84</v>
      </c>
      <c r="H7" s="36">
        <f t="shared" si="1"/>
        <v>583.7570134837753</v>
      </c>
      <c r="I7" s="111">
        <v>26600</v>
      </c>
      <c r="J7" s="36">
        <f t="shared" si="0"/>
        <v>66.80590423549432</v>
      </c>
      <c r="K7" s="111">
        <v>26600</v>
      </c>
      <c r="L7" s="36">
        <f t="shared" si="2"/>
        <v>100</v>
      </c>
      <c r="M7" s="111">
        <v>26600</v>
      </c>
      <c r="N7" s="36">
        <f t="shared" si="3"/>
        <v>100</v>
      </c>
    </row>
    <row r="8" spans="1:14" s="42" customFormat="1" ht="12.75" hidden="1">
      <c r="A8" s="112"/>
      <c r="B8" s="112"/>
      <c r="C8" s="112"/>
      <c r="D8" s="113">
        <v>6414</v>
      </c>
      <c r="E8" s="114" t="s">
        <v>112</v>
      </c>
      <c r="F8" s="257">
        <v>237924.31</v>
      </c>
      <c r="G8" s="211">
        <v>310571.37</v>
      </c>
      <c r="H8" s="36">
        <f t="shared" si="1"/>
        <v>130.5336852715891</v>
      </c>
      <c r="I8" s="202">
        <v>132700</v>
      </c>
      <c r="J8" s="36">
        <f t="shared" si="0"/>
        <v>42.727698950486</v>
      </c>
      <c r="K8" s="202">
        <v>132700</v>
      </c>
      <c r="L8" s="36">
        <f t="shared" si="2"/>
        <v>100</v>
      </c>
      <c r="M8" s="202">
        <v>132700</v>
      </c>
      <c r="N8" s="36">
        <f t="shared" si="3"/>
        <v>100</v>
      </c>
    </row>
    <row r="9" spans="4:14" ht="25.5" customHeight="1" hidden="1">
      <c r="D9" s="115">
        <v>6415</v>
      </c>
      <c r="E9" s="4" t="s">
        <v>100</v>
      </c>
      <c r="F9" s="252">
        <v>1592.05</v>
      </c>
      <c r="G9" s="36">
        <v>13272.28</v>
      </c>
      <c r="H9" s="36">
        <f t="shared" si="1"/>
        <v>833.6597468672468</v>
      </c>
      <c r="I9" s="111">
        <v>0</v>
      </c>
      <c r="J9" s="36">
        <f t="shared" si="0"/>
        <v>0</v>
      </c>
      <c r="K9" s="111">
        <v>0</v>
      </c>
      <c r="L9" s="36" t="s">
        <v>188</v>
      </c>
      <c r="M9" s="111">
        <v>0</v>
      </c>
      <c r="N9" s="36" t="s">
        <v>188</v>
      </c>
    </row>
    <row r="10" spans="4:14" ht="13.5" customHeight="1" hidden="1">
      <c r="D10" s="40">
        <v>6416</v>
      </c>
      <c r="E10" s="8" t="s">
        <v>30</v>
      </c>
      <c r="F10" s="252">
        <v>2889419.84</v>
      </c>
      <c r="G10" s="36">
        <v>2919901.79</v>
      </c>
      <c r="H10" s="36">
        <f t="shared" si="1"/>
        <v>101.05495053290699</v>
      </c>
      <c r="I10" s="111">
        <v>2654500</v>
      </c>
      <c r="J10" s="36">
        <f t="shared" si="0"/>
        <v>90.91059189357186</v>
      </c>
      <c r="K10" s="111">
        <v>2654500</v>
      </c>
      <c r="L10" s="36">
        <f t="shared" si="2"/>
        <v>100</v>
      </c>
      <c r="M10" s="111">
        <v>2654500</v>
      </c>
      <c r="N10" s="36">
        <f t="shared" si="3"/>
        <v>100</v>
      </c>
    </row>
    <row r="11" spans="4:14" ht="13.5" customHeight="1" hidden="1">
      <c r="D11" s="40">
        <v>6419</v>
      </c>
      <c r="E11" s="41" t="s">
        <v>33</v>
      </c>
      <c r="F11" s="252">
        <v>58317.83</v>
      </c>
      <c r="G11" s="36">
        <v>132722.81</v>
      </c>
      <c r="H11" s="36">
        <f t="shared" si="1"/>
        <v>227.58530281390784</v>
      </c>
      <c r="I11" s="111">
        <v>132700</v>
      </c>
      <c r="J11" s="36">
        <f t="shared" si="0"/>
        <v>99.98281380570529</v>
      </c>
      <c r="K11" s="111">
        <v>132700</v>
      </c>
      <c r="L11" s="36">
        <f t="shared" si="2"/>
        <v>100</v>
      </c>
      <c r="M11" s="111">
        <v>132700</v>
      </c>
      <c r="N11" s="36">
        <f t="shared" si="3"/>
        <v>100</v>
      </c>
    </row>
    <row r="12" spans="3:14" ht="13.5" customHeight="1" hidden="1">
      <c r="C12" s="41">
        <v>642</v>
      </c>
      <c r="E12" s="41" t="s">
        <v>34</v>
      </c>
      <c r="F12" s="36">
        <f>SUM(F13:F14)</f>
        <v>146006.11</v>
      </c>
      <c r="G12" s="36">
        <f>SUM(G13:G14)</f>
        <v>66361.4</v>
      </c>
      <c r="H12" s="36">
        <f t="shared" si="1"/>
        <v>45.451111600740546</v>
      </c>
      <c r="I12" s="111">
        <f>SUM(I13:I14)</f>
        <v>66400</v>
      </c>
      <c r="J12" s="36">
        <f t="shared" si="0"/>
        <v>100.05816634368776</v>
      </c>
      <c r="K12" s="111">
        <f>SUM(K13:K14)</f>
        <v>66400</v>
      </c>
      <c r="L12" s="36">
        <f t="shared" si="2"/>
        <v>100</v>
      </c>
      <c r="M12" s="111">
        <f>SUM(M13:M14)</f>
        <v>66400</v>
      </c>
      <c r="N12" s="36">
        <f t="shared" si="3"/>
        <v>100</v>
      </c>
    </row>
    <row r="13" spans="4:14" ht="13.5" customHeight="1" hidden="1">
      <c r="D13" s="40">
        <v>6422</v>
      </c>
      <c r="E13" s="8" t="s">
        <v>35</v>
      </c>
      <c r="F13" s="252">
        <v>146006.11</v>
      </c>
      <c r="G13" s="36">
        <v>66361.4</v>
      </c>
      <c r="H13" s="36">
        <f t="shared" si="1"/>
        <v>45.451111600740546</v>
      </c>
      <c r="I13" s="111">
        <v>66400</v>
      </c>
      <c r="J13" s="36">
        <f t="shared" si="0"/>
        <v>100.05816634368776</v>
      </c>
      <c r="K13" s="111">
        <v>66400</v>
      </c>
      <c r="L13" s="36">
        <f t="shared" si="2"/>
        <v>100</v>
      </c>
      <c r="M13" s="111">
        <v>66400</v>
      </c>
      <c r="N13" s="36">
        <f t="shared" si="3"/>
        <v>100</v>
      </c>
    </row>
    <row r="14" spans="4:14" ht="13.5" customHeight="1" hidden="1">
      <c r="D14" s="40">
        <v>6423</v>
      </c>
      <c r="E14" s="8" t="s">
        <v>132</v>
      </c>
      <c r="F14" s="36">
        <v>0</v>
      </c>
      <c r="G14" s="36">
        <v>0</v>
      </c>
      <c r="H14" s="36" t="e">
        <f t="shared" si="1"/>
        <v>#DIV/0!</v>
      </c>
      <c r="I14" s="111">
        <v>0</v>
      </c>
      <c r="J14" s="36" t="e">
        <f t="shared" si="0"/>
        <v>#DIV/0!</v>
      </c>
      <c r="K14" s="111">
        <v>0</v>
      </c>
      <c r="L14" s="36" t="s">
        <v>188</v>
      </c>
      <c r="M14" s="111">
        <v>0</v>
      </c>
      <c r="N14" s="36" t="s">
        <v>188</v>
      </c>
    </row>
    <row r="15" spans="3:14" ht="13.5" customHeight="1" hidden="1">
      <c r="C15" s="117">
        <v>643</v>
      </c>
      <c r="D15" s="116"/>
      <c r="E15" s="117" t="s">
        <v>28</v>
      </c>
      <c r="F15" s="36">
        <f>SUM(F16+F17)</f>
        <v>167014.79</v>
      </c>
      <c r="G15" s="36">
        <f>SUM(G16+G17)</f>
        <v>92905.97</v>
      </c>
      <c r="H15" s="36">
        <f t="shared" si="1"/>
        <v>55.62739084364924</v>
      </c>
      <c r="I15" s="111">
        <f>SUM(I16+I17)</f>
        <v>92900</v>
      </c>
      <c r="J15" s="36">
        <f aca="true" t="shared" si="4" ref="J15:J30">SUM(I15/G15)*100</f>
        <v>99.99357414814139</v>
      </c>
      <c r="K15" s="111">
        <f>SUM(K16+K17)</f>
        <v>92900</v>
      </c>
      <c r="L15" s="36">
        <f t="shared" si="2"/>
        <v>100</v>
      </c>
      <c r="M15" s="111">
        <f>SUM(M16+M17)</f>
        <v>92900</v>
      </c>
      <c r="N15" s="36">
        <f aca="true" t="shared" si="5" ref="N15:N39">SUM(M15/K15)*100</f>
        <v>100</v>
      </c>
    </row>
    <row r="16" spans="1:14" s="26" customFormat="1" ht="24.75" customHeight="1" hidden="1">
      <c r="A16" s="108"/>
      <c r="B16" s="41"/>
      <c r="C16" s="117"/>
      <c r="D16" s="118">
        <v>6434</v>
      </c>
      <c r="E16" s="117" t="s">
        <v>162</v>
      </c>
      <c r="F16" s="258">
        <v>167014.79</v>
      </c>
      <c r="G16" s="36">
        <v>92905.97</v>
      </c>
      <c r="H16" s="36">
        <f t="shared" si="1"/>
        <v>55.62739084364924</v>
      </c>
      <c r="I16" s="111">
        <v>92900</v>
      </c>
      <c r="J16" s="36">
        <f t="shared" si="4"/>
        <v>99.99357414814139</v>
      </c>
      <c r="K16" s="111">
        <v>92900</v>
      </c>
      <c r="L16" s="36">
        <f t="shared" si="2"/>
        <v>100</v>
      </c>
      <c r="M16" s="111">
        <v>92900</v>
      </c>
      <c r="N16" s="36">
        <f t="shared" si="5"/>
        <v>100</v>
      </c>
    </row>
    <row r="17" spans="3:14" ht="25.5" customHeight="1" hidden="1">
      <c r="C17" s="117"/>
      <c r="D17" s="118">
        <v>6436</v>
      </c>
      <c r="E17" s="117" t="s">
        <v>103</v>
      </c>
      <c r="F17" s="36">
        <v>0</v>
      </c>
      <c r="G17" s="36">
        <v>0</v>
      </c>
      <c r="H17" s="36" t="e">
        <f t="shared" si="1"/>
        <v>#DIV/0!</v>
      </c>
      <c r="I17" s="111">
        <v>0</v>
      </c>
      <c r="J17" s="36" t="e">
        <f t="shared" si="4"/>
        <v>#DIV/0!</v>
      </c>
      <c r="K17" s="111">
        <v>0</v>
      </c>
      <c r="L17" s="36" t="e">
        <f t="shared" si="2"/>
        <v>#DIV/0!</v>
      </c>
      <c r="M17" s="111">
        <v>0</v>
      </c>
      <c r="N17" s="36" t="s">
        <v>188</v>
      </c>
    </row>
    <row r="18" spans="1:14" s="26" customFormat="1" ht="25.5" customHeight="1">
      <c r="A18" s="108"/>
      <c r="B18" s="195">
        <v>65</v>
      </c>
      <c r="C18" s="117"/>
      <c r="D18" s="118"/>
      <c r="E18" s="117" t="s">
        <v>207</v>
      </c>
      <c r="F18" s="36">
        <f>SUM(F19+F21)</f>
        <v>0</v>
      </c>
      <c r="G18" s="36">
        <f>SUM(G19+G21)</f>
        <v>13272.28</v>
      </c>
      <c r="H18" s="36" t="s">
        <v>188</v>
      </c>
      <c r="I18" s="111">
        <f>SUM(I19+I21)</f>
        <v>4700</v>
      </c>
      <c r="J18" s="36">
        <f t="shared" si="4"/>
        <v>35.41215224513045</v>
      </c>
      <c r="K18" s="111">
        <f>SUM(K19+K21)</f>
        <v>4700</v>
      </c>
      <c r="L18" s="36">
        <f t="shared" si="2"/>
        <v>100</v>
      </c>
      <c r="M18" s="111">
        <f>SUM(M19+M21)</f>
        <v>4700</v>
      </c>
      <c r="N18" s="36">
        <f t="shared" si="5"/>
        <v>100</v>
      </c>
    </row>
    <row r="19" spans="1:14" s="26" customFormat="1" ht="12" customHeight="1" hidden="1">
      <c r="A19" s="108"/>
      <c r="B19" s="41"/>
      <c r="C19" s="117">
        <v>651</v>
      </c>
      <c r="D19" s="118"/>
      <c r="E19" s="117" t="s">
        <v>164</v>
      </c>
      <c r="F19" s="36">
        <f>SUM(F20)</f>
        <v>0</v>
      </c>
      <c r="G19" s="36">
        <f>SUM(G20)</f>
        <v>0</v>
      </c>
      <c r="H19" s="36" t="e">
        <f t="shared" si="1"/>
        <v>#DIV/0!</v>
      </c>
      <c r="I19" s="111">
        <f>SUM(I20)</f>
        <v>0</v>
      </c>
      <c r="J19" s="36" t="e">
        <f t="shared" si="4"/>
        <v>#DIV/0!</v>
      </c>
      <c r="K19" s="111">
        <f>SUM(K20)</f>
        <v>0</v>
      </c>
      <c r="L19" s="36" t="e">
        <f t="shared" si="2"/>
        <v>#DIV/0!</v>
      </c>
      <c r="M19" s="111">
        <f>SUM(M20)</f>
        <v>0</v>
      </c>
      <c r="N19" s="36" t="e">
        <f t="shared" si="5"/>
        <v>#DIV/0!</v>
      </c>
    </row>
    <row r="20" spans="1:14" s="26" customFormat="1" ht="13.5" customHeight="1" hidden="1">
      <c r="A20" s="108"/>
      <c r="B20" s="41"/>
      <c r="C20" s="117"/>
      <c r="D20" s="118">
        <v>6514</v>
      </c>
      <c r="E20" s="117" t="s">
        <v>165</v>
      </c>
      <c r="F20" s="36">
        <v>0</v>
      </c>
      <c r="G20" s="36">
        <v>0</v>
      </c>
      <c r="H20" s="36" t="e">
        <f t="shared" si="1"/>
        <v>#DIV/0!</v>
      </c>
      <c r="I20" s="111">
        <v>0</v>
      </c>
      <c r="J20" s="36" t="e">
        <f t="shared" si="4"/>
        <v>#DIV/0!</v>
      </c>
      <c r="K20" s="111">
        <v>0</v>
      </c>
      <c r="L20" s="36" t="e">
        <f t="shared" si="2"/>
        <v>#DIV/0!</v>
      </c>
      <c r="M20" s="111">
        <v>0</v>
      </c>
      <c r="N20" s="36" t="e">
        <f t="shared" si="5"/>
        <v>#DIV/0!</v>
      </c>
    </row>
    <row r="21" spans="3:14" ht="15.75" customHeight="1" hidden="1">
      <c r="C21" s="117">
        <v>652</v>
      </c>
      <c r="D21" s="118"/>
      <c r="E21" s="117" t="s">
        <v>160</v>
      </c>
      <c r="F21" s="36">
        <f>SUM(F22)</f>
        <v>0</v>
      </c>
      <c r="G21" s="36">
        <f>SUM(G22)</f>
        <v>13272.28</v>
      </c>
      <c r="H21" s="36" t="s">
        <v>188</v>
      </c>
      <c r="I21" s="111">
        <f>SUM(I22)</f>
        <v>4700</v>
      </c>
      <c r="J21" s="36">
        <f t="shared" si="4"/>
        <v>35.41215224513045</v>
      </c>
      <c r="K21" s="111">
        <f>SUM(K22)</f>
        <v>4700</v>
      </c>
      <c r="L21" s="36">
        <f t="shared" si="2"/>
        <v>100</v>
      </c>
      <c r="M21" s="111">
        <f>SUM(M22)</f>
        <v>4700</v>
      </c>
      <c r="N21" s="36">
        <f t="shared" si="5"/>
        <v>100</v>
      </c>
    </row>
    <row r="22" spans="3:14" ht="13.5" customHeight="1" hidden="1">
      <c r="C22" s="117"/>
      <c r="D22" s="118">
        <v>6526</v>
      </c>
      <c r="E22" s="117" t="s">
        <v>161</v>
      </c>
      <c r="F22" s="36">
        <v>0</v>
      </c>
      <c r="G22" s="36">
        <v>13272.28</v>
      </c>
      <c r="H22" s="36" t="s">
        <v>188</v>
      </c>
      <c r="I22" s="111">
        <v>4700</v>
      </c>
      <c r="J22" s="36">
        <f t="shared" si="4"/>
        <v>35.41215224513045</v>
      </c>
      <c r="K22" s="111">
        <v>4700</v>
      </c>
      <c r="L22" s="36">
        <f t="shared" si="2"/>
        <v>100</v>
      </c>
      <c r="M22" s="111">
        <v>4700</v>
      </c>
      <c r="N22" s="36">
        <f t="shared" si="5"/>
        <v>100</v>
      </c>
    </row>
    <row r="23" spans="1:14" s="26" customFormat="1" ht="25.5" customHeight="1">
      <c r="A23" s="108"/>
      <c r="B23" s="195">
        <v>66</v>
      </c>
      <c r="C23" s="41"/>
      <c r="D23" s="40"/>
      <c r="E23" s="4" t="s">
        <v>104</v>
      </c>
      <c r="F23" s="36">
        <f aca="true" t="shared" si="6" ref="F23:I24">F24</f>
        <v>449137.62</v>
      </c>
      <c r="G23" s="36">
        <f t="shared" si="6"/>
        <v>2455371.96</v>
      </c>
      <c r="H23" s="36">
        <f t="shared" si="1"/>
        <v>546.6858821579008</v>
      </c>
      <c r="I23" s="111">
        <f t="shared" si="6"/>
        <v>1327200</v>
      </c>
      <c r="J23" s="36">
        <f t="shared" si="4"/>
        <v>54.052910174961845</v>
      </c>
      <c r="K23" s="111">
        <f>K24</f>
        <v>663600</v>
      </c>
      <c r="L23" s="36">
        <f t="shared" si="2"/>
        <v>50</v>
      </c>
      <c r="M23" s="111">
        <f>M24</f>
        <v>464500</v>
      </c>
      <c r="N23" s="36">
        <f t="shared" si="5"/>
        <v>69.99698613622665</v>
      </c>
    </row>
    <row r="24" spans="3:14" ht="13.5" customHeight="1" hidden="1">
      <c r="C24" s="195">
        <v>661</v>
      </c>
      <c r="E24" s="4" t="s">
        <v>101</v>
      </c>
      <c r="F24" s="36">
        <f t="shared" si="6"/>
        <v>449137.62</v>
      </c>
      <c r="G24" s="36">
        <f t="shared" si="6"/>
        <v>2455371.96</v>
      </c>
      <c r="H24" s="36">
        <f t="shared" si="1"/>
        <v>546.6858821579008</v>
      </c>
      <c r="I24" s="111">
        <f t="shared" si="6"/>
        <v>1327200</v>
      </c>
      <c r="J24" s="36">
        <f t="shared" si="4"/>
        <v>54.052910174961845</v>
      </c>
      <c r="K24" s="111">
        <f>K25</f>
        <v>663600</v>
      </c>
      <c r="L24" s="36">
        <f t="shared" si="2"/>
        <v>50</v>
      </c>
      <c r="M24" s="111">
        <f>M25</f>
        <v>464500</v>
      </c>
      <c r="N24" s="36">
        <f t="shared" si="5"/>
        <v>69.99698613622665</v>
      </c>
    </row>
    <row r="25" spans="4:14" ht="13.5" customHeight="1" hidden="1">
      <c r="D25" s="40">
        <v>6615</v>
      </c>
      <c r="E25" s="8" t="s">
        <v>105</v>
      </c>
      <c r="F25" s="36">
        <v>449137.62</v>
      </c>
      <c r="G25" s="36">
        <v>2455371.96</v>
      </c>
      <c r="H25" s="36">
        <f t="shared" si="1"/>
        <v>546.6858821579008</v>
      </c>
      <c r="I25" s="111">
        <v>1327200</v>
      </c>
      <c r="J25" s="36">
        <f t="shared" si="4"/>
        <v>54.052910174961845</v>
      </c>
      <c r="K25" s="111">
        <v>663600</v>
      </c>
      <c r="L25" s="36">
        <f t="shared" si="2"/>
        <v>50</v>
      </c>
      <c r="M25" s="111">
        <v>464500</v>
      </c>
      <c r="N25" s="36">
        <f t="shared" si="5"/>
        <v>69.99698613622665</v>
      </c>
    </row>
    <row r="26" spans="1:14" s="26" customFormat="1" ht="13.5" customHeight="1">
      <c r="A26" s="108"/>
      <c r="B26" s="41">
        <v>68</v>
      </c>
      <c r="C26" s="41"/>
      <c r="D26" s="40"/>
      <c r="E26" s="8" t="s">
        <v>151</v>
      </c>
      <c r="F26" s="36">
        <f>F29+F27</f>
        <v>350201.09</v>
      </c>
      <c r="G26" s="36">
        <f>G29+G27</f>
        <v>199084.21</v>
      </c>
      <c r="H26" s="36">
        <f t="shared" si="1"/>
        <v>56.84854093401022</v>
      </c>
      <c r="I26" s="111">
        <f>I29+I27</f>
        <v>663600</v>
      </c>
      <c r="J26" s="36">
        <f t="shared" si="4"/>
        <v>333.3262843899072</v>
      </c>
      <c r="K26" s="111">
        <f>K29+K27</f>
        <v>199100</v>
      </c>
      <c r="L26" s="36">
        <f t="shared" si="2"/>
        <v>30.003013863773358</v>
      </c>
      <c r="M26" s="111">
        <f>M29+M27</f>
        <v>199100</v>
      </c>
      <c r="N26" s="36">
        <f t="shared" si="5"/>
        <v>100</v>
      </c>
    </row>
    <row r="27" spans="3:14" ht="13.5" customHeight="1" hidden="1">
      <c r="C27" s="108">
        <v>681</v>
      </c>
      <c r="E27" s="26" t="s">
        <v>189</v>
      </c>
      <c r="F27" s="110">
        <f>F28</f>
        <v>0</v>
      </c>
      <c r="G27" s="110">
        <f>G28</f>
        <v>0</v>
      </c>
      <c r="H27" s="110" t="e">
        <f t="shared" si="1"/>
        <v>#DIV/0!</v>
      </c>
      <c r="I27" s="109">
        <f>I28</f>
        <v>0</v>
      </c>
      <c r="J27" s="110" t="e">
        <f t="shared" si="4"/>
        <v>#DIV/0!</v>
      </c>
      <c r="K27" s="109">
        <f>K28</f>
        <v>0</v>
      </c>
      <c r="L27" s="110" t="s">
        <v>188</v>
      </c>
      <c r="M27" s="109">
        <f>M28</f>
        <v>0</v>
      </c>
      <c r="N27" s="110" t="s">
        <v>188</v>
      </c>
    </row>
    <row r="28" spans="4:14" ht="13.5" customHeight="1" hidden="1">
      <c r="D28" s="40">
        <v>6816</v>
      </c>
      <c r="E28" s="8" t="s">
        <v>190</v>
      </c>
      <c r="F28" s="36">
        <v>0</v>
      </c>
      <c r="G28" s="36">
        <v>0</v>
      </c>
      <c r="H28" s="110" t="e">
        <f t="shared" si="1"/>
        <v>#DIV/0!</v>
      </c>
      <c r="I28" s="111">
        <v>0</v>
      </c>
      <c r="J28" s="36" t="e">
        <f t="shared" si="4"/>
        <v>#DIV/0!</v>
      </c>
      <c r="K28" s="111">
        <v>0</v>
      </c>
      <c r="L28" s="36" t="s">
        <v>188</v>
      </c>
      <c r="M28" s="111">
        <v>0</v>
      </c>
      <c r="N28" s="36" t="s">
        <v>188</v>
      </c>
    </row>
    <row r="29" spans="3:14" ht="13.5" customHeight="1" hidden="1">
      <c r="C29" s="108">
        <v>683</v>
      </c>
      <c r="E29" s="26" t="s">
        <v>152</v>
      </c>
      <c r="F29" s="110">
        <f>F30</f>
        <v>350201.09</v>
      </c>
      <c r="G29" s="110">
        <f>G30</f>
        <v>199084.21</v>
      </c>
      <c r="H29" s="110">
        <f t="shared" si="1"/>
        <v>56.84854093401022</v>
      </c>
      <c r="I29" s="109">
        <f>I30</f>
        <v>663600</v>
      </c>
      <c r="J29" s="110">
        <f t="shared" si="4"/>
        <v>333.3262843899072</v>
      </c>
      <c r="K29" s="109">
        <f>K30</f>
        <v>199100</v>
      </c>
      <c r="L29" s="110">
        <f t="shared" si="2"/>
        <v>30.003013863773358</v>
      </c>
      <c r="M29" s="109">
        <f>M30</f>
        <v>199100</v>
      </c>
      <c r="N29" s="110">
        <f t="shared" si="5"/>
        <v>100</v>
      </c>
    </row>
    <row r="30" spans="4:14" ht="13.5" customHeight="1" hidden="1">
      <c r="D30" s="40">
        <v>6831</v>
      </c>
      <c r="E30" s="8" t="s">
        <v>152</v>
      </c>
      <c r="F30" s="36">
        <v>350201.09</v>
      </c>
      <c r="G30" s="36">
        <v>199084.21</v>
      </c>
      <c r="H30" s="110">
        <f t="shared" si="1"/>
        <v>56.84854093401022</v>
      </c>
      <c r="I30" s="111">
        <v>663600</v>
      </c>
      <c r="J30" s="36">
        <f t="shared" si="4"/>
        <v>333.3262843899072</v>
      </c>
      <c r="K30" s="111">
        <v>199100</v>
      </c>
      <c r="L30" s="36">
        <f t="shared" si="2"/>
        <v>30.003013863773358</v>
      </c>
      <c r="M30" s="111">
        <v>199100</v>
      </c>
      <c r="N30" s="36">
        <f t="shared" si="5"/>
        <v>100</v>
      </c>
    </row>
    <row r="31" spans="5:14" ht="9" customHeight="1">
      <c r="E31" s="8"/>
      <c r="F31" s="36"/>
      <c r="G31" s="36"/>
      <c r="H31" s="110"/>
      <c r="I31" s="111"/>
      <c r="J31" s="36"/>
      <c r="K31" s="111"/>
      <c r="L31" s="36"/>
      <c r="M31" s="111"/>
      <c r="N31" s="36"/>
    </row>
    <row r="32" spans="1:14" ht="16.5" customHeight="1">
      <c r="A32" s="108">
        <v>7</v>
      </c>
      <c r="B32" s="24"/>
      <c r="C32" s="24"/>
      <c r="D32" s="22"/>
      <c r="E32" s="119" t="s">
        <v>36</v>
      </c>
      <c r="F32" s="110">
        <f>SUM(F33+F36)</f>
        <v>24015.32</v>
      </c>
      <c r="G32" s="110">
        <f>SUM(G33+G36)</f>
        <v>1897936.1600000001</v>
      </c>
      <c r="H32" s="110">
        <f t="shared" si="1"/>
        <v>7903.0225705924395</v>
      </c>
      <c r="I32" s="109">
        <f>SUM(I33+I36)</f>
        <v>79600</v>
      </c>
      <c r="J32" s="110">
        <f aca="true" t="shared" si="7" ref="J32:J39">SUM(I32/G32)*100</f>
        <v>4.194029371356726</v>
      </c>
      <c r="K32" s="109">
        <f>SUM(K33+K36)</f>
        <v>59700</v>
      </c>
      <c r="L32" s="110">
        <f t="shared" si="2"/>
        <v>75</v>
      </c>
      <c r="M32" s="109">
        <f>SUM(M33+M36)</f>
        <v>59600</v>
      </c>
      <c r="N32" s="110">
        <f t="shared" si="5"/>
        <v>99.83249581239531</v>
      </c>
    </row>
    <row r="33" spans="1:14" ht="13.5" customHeight="1">
      <c r="A33" s="23"/>
      <c r="B33" s="41">
        <v>71</v>
      </c>
      <c r="E33" s="8" t="s">
        <v>88</v>
      </c>
      <c r="F33" s="36">
        <f aca="true" t="shared" si="8" ref="F33:I34">SUM(F34)</f>
        <v>0</v>
      </c>
      <c r="G33" s="36">
        <f t="shared" si="8"/>
        <v>1858119.32</v>
      </c>
      <c r="H33" s="36" t="s">
        <v>188</v>
      </c>
      <c r="I33" s="111">
        <f t="shared" si="8"/>
        <v>39800</v>
      </c>
      <c r="J33" s="36">
        <f t="shared" si="7"/>
        <v>2.1419507117551526</v>
      </c>
      <c r="K33" s="111">
        <f>SUM(K34)</f>
        <v>19900</v>
      </c>
      <c r="L33" s="36">
        <f>SUM(K33/I33)*100</f>
        <v>50</v>
      </c>
      <c r="M33" s="111">
        <f>SUM(M34)</f>
        <v>19900</v>
      </c>
      <c r="N33" s="36">
        <f>SUM(M33/K33)*100</f>
        <v>100</v>
      </c>
    </row>
    <row r="34" spans="1:14" s="26" customFormat="1" ht="13.5" customHeight="1" hidden="1">
      <c r="A34" s="23"/>
      <c r="B34" s="41"/>
      <c r="C34" s="41">
        <v>711</v>
      </c>
      <c r="D34" s="40"/>
      <c r="E34" s="8" t="s">
        <v>89</v>
      </c>
      <c r="F34" s="36">
        <f t="shared" si="8"/>
        <v>0</v>
      </c>
      <c r="G34" s="36">
        <f t="shared" si="8"/>
        <v>1858119.32</v>
      </c>
      <c r="H34" s="36" t="s">
        <v>188</v>
      </c>
      <c r="I34" s="111">
        <f t="shared" si="8"/>
        <v>39800</v>
      </c>
      <c r="J34" s="36">
        <f t="shared" si="7"/>
        <v>2.1419507117551526</v>
      </c>
      <c r="K34" s="111">
        <f>SUM(K35)</f>
        <v>19900</v>
      </c>
      <c r="L34" s="36">
        <f>SUM(K34/I34)*100</f>
        <v>50</v>
      </c>
      <c r="M34" s="111">
        <f>SUM(M35)</f>
        <v>19900</v>
      </c>
      <c r="N34" s="36">
        <f>SUM(M34/K34)*100</f>
        <v>100</v>
      </c>
    </row>
    <row r="35" spans="1:14" ht="13.5" customHeight="1" hidden="1">
      <c r="A35" s="24"/>
      <c r="D35" s="40">
        <v>7111</v>
      </c>
      <c r="E35" s="8" t="s">
        <v>90</v>
      </c>
      <c r="F35" s="36">
        <v>0</v>
      </c>
      <c r="G35" s="36">
        <v>1858119.32</v>
      </c>
      <c r="H35" s="36" t="s">
        <v>188</v>
      </c>
      <c r="I35" s="111">
        <v>39800</v>
      </c>
      <c r="J35" s="36">
        <f t="shared" si="7"/>
        <v>2.1419507117551526</v>
      </c>
      <c r="K35" s="111">
        <v>19900</v>
      </c>
      <c r="L35" s="36">
        <f>SUM(K35/I35)*100</f>
        <v>50</v>
      </c>
      <c r="M35" s="111">
        <v>19900</v>
      </c>
      <c r="N35" s="36">
        <f>SUM(M35/K35)*100</f>
        <v>100</v>
      </c>
    </row>
    <row r="36" spans="1:14" ht="13.5" customHeight="1">
      <c r="A36" s="24"/>
      <c r="B36" s="41">
        <v>72</v>
      </c>
      <c r="E36" s="8" t="s">
        <v>39</v>
      </c>
      <c r="F36" s="36">
        <f>SUM(F42,F40,F37)</f>
        <v>24015.32</v>
      </c>
      <c r="G36" s="36">
        <f>SUM(G42,G40,G37)</f>
        <v>39816.84</v>
      </c>
      <c r="H36" s="36">
        <f t="shared" si="1"/>
        <v>165.7976658233161</v>
      </c>
      <c r="I36" s="111">
        <f>SUM(I42,I40,I37)</f>
        <v>39800</v>
      </c>
      <c r="J36" s="36">
        <f t="shared" si="7"/>
        <v>99.95770633731858</v>
      </c>
      <c r="K36" s="111">
        <f>SUM(K42,K40,K37)</f>
        <v>39800</v>
      </c>
      <c r="L36" s="36">
        <f t="shared" si="2"/>
        <v>100</v>
      </c>
      <c r="M36" s="111">
        <f>SUM(M42,M40,M37)</f>
        <v>39700</v>
      </c>
      <c r="N36" s="36">
        <f t="shared" si="5"/>
        <v>99.74874371859298</v>
      </c>
    </row>
    <row r="37" spans="1:14" ht="13.5" customHeight="1" hidden="1">
      <c r="A37" s="24"/>
      <c r="C37" s="108">
        <v>721</v>
      </c>
      <c r="E37" s="26" t="s">
        <v>37</v>
      </c>
      <c r="F37" s="110">
        <f>SUM(F38:F39)</f>
        <v>23086.26</v>
      </c>
      <c r="G37" s="110">
        <f>SUM(G38:G39)</f>
        <v>39816.84</v>
      </c>
      <c r="H37" s="110">
        <f t="shared" si="1"/>
        <v>172.46985869517192</v>
      </c>
      <c r="I37" s="109">
        <f>SUM(I38:I39)</f>
        <v>39800</v>
      </c>
      <c r="J37" s="110">
        <f t="shared" si="7"/>
        <v>99.95770633731858</v>
      </c>
      <c r="K37" s="109">
        <f>SUM(K38:K39)</f>
        <v>39800</v>
      </c>
      <c r="L37" s="110">
        <f t="shared" si="2"/>
        <v>100</v>
      </c>
      <c r="M37" s="109">
        <f>SUM(M38:M39)</f>
        <v>33100</v>
      </c>
      <c r="N37" s="110">
        <f t="shared" si="5"/>
        <v>83.16582914572864</v>
      </c>
    </row>
    <row r="38" spans="1:14" s="42" customFormat="1" ht="12.75" hidden="1">
      <c r="A38" s="112"/>
      <c r="B38" s="117"/>
      <c r="C38" s="112"/>
      <c r="D38" s="113">
        <v>7211</v>
      </c>
      <c r="E38" s="114" t="s">
        <v>113</v>
      </c>
      <c r="F38" s="211">
        <v>23086.26</v>
      </c>
      <c r="G38" s="211">
        <v>33180.7</v>
      </c>
      <c r="H38" s="211">
        <f aca="true" t="shared" si="9" ref="H38:H43">G38/F38*100</f>
        <v>143.7248822459766</v>
      </c>
      <c r="I38" s="202">
        <v>33200</v>
      </c>
      <c r="J38" s="36">
        <f t="shared" si="7"/>
        <v>100.05816634368776</v>
      </c>
      <c r="K38" s="202">
        <v>33200</v>
      </c>
      <c r="L38" s="36">
        <f t="shared" si="2"/>
        <v>100</v>
      </c>
      <c r="M38" s="202">
        <v>26500</v>
      </c>
      <c r="N38" s="36">
        <f t="shared" si="5"/>
        <v>79.81927710843374</v>
      </c>
    </row>
    <row r="39" spans="1:14" ht="13.5" customHeight="1" hidden="1">
      <c r="A39" s="24"/>
      <c r="D39" s="40">
        <v>7212</v>
      </c>
      <c r="E39" s="8" t="s">
        <v>38</v>
      </c>
      <c r="F39" s="36">
        <v>0</v>
      </c>
      <c r="G39" s="36">
        <v>6636.14</v>
      </c>
      <c r="H39" s="36" t="s">
        <v>188</v>
      </c>
      <c r="I39" s="111">
        <v>6600</v>
      </c>
      <c r="J39" s="36">
        <f t="shared" si="7"/>
        <v>99.45540630547276</v>
      </c>
      <c r="K39" s="111">
        <v>6600</v>
      </c>
      <c r="L39" s="36">
        <f t="shared" si="2"/>
        <v>100</v>
      </c>
      <c r="M39" s="111">
        <v>6600</v>
      </c>
      <c r="N39" s="36">
        <f t="shared" si="5"/>
        <v>100</v>
      </c>
    </row>
    <row r="40" spans="1:14" ht="13.5" customHeight="1" hidden="1">
      <c r="A40" s="24"/>
      <c r="B40" s="24"/>
      <c r="C40" s="108">
        <v>722</v>
      </c>
      <c r="D40" s="108"/>
      <c r="E40" s="26" t="s">
        <v>205</v>
      </c>
      <c r="F40" s="110">
        <f>SUM(F41)</f>
        <v>0</v>
      </c>
      <c r="G40" s="110">
        <f>SUM(G41)</f>
        <v>0</v>
      </c>
      <c r="H40" s="110" t="e">
        <f t="shared" si="9"/>
        <v>#DIV/0!</v>
      </c>
      <c r="I40" s="109">
        <f>SUM(I41)</f>
        <v>0</v>
      </c>
      <c r="J40" s="110" t="s">
        <v>188</v>
      </c>
      <c r="K40" s="109">
        <f>SUM(K41)</f>
        <v>0</v>
      </c>
      <c r="L40" s="110" t="s">
        <v>188</v>
      </c>
      <c r="M40" s="109">
        <f>SUM(M41)</f>
        <v>0</v>
      </c>
      <c r="N40" s="110" t="s">
        <v>188</v>
      </c>
    </row>
    <row r="41" spans="1:14" ht="12.75" hidden="1">
      <c r="A41" s="24"/>
      <c r="B41" s="24"/>
      <c r="C41" s="178"/>
      <c r="D41" s="178">
        <v>7222</v>
      </c>
      <c r="E41" s="114" t="s">
        <v>85</v>
      </c>
      <c r="F41" s="211">
        <v>0</v>
      </c>
      <c r="G41" s="211">
        <v>0</v>
      </c>
      <c r="H41" s="211" t="e">
        <f t="shared" si="9"/>
        <v>#DIV/0!</v>
      </c>
      <c r="I41" s="202">
        <v>0</v>
      </c>
      <c r="J41" s="36" t="s">
        <v>188</v>
      </c>
      <c r="K41" s="202">
        <v>0</v>
      </c>
      <c r="L41" s="36" t="s">
        <v>188</v>
      </c>
      <c r="M41" s="202">
        <v>0</v>
      </c>
      <c r="N41" s="36" t="s">
        <v>188</v>
      </c>
    </row>
    <row r="42" spans="1:14" ht="12.75" hidden="1">
      <c r="A42" s="24"/>
      <c r="B42" s="24"/>
      <c r="C42" s="108">
        <v>723</v>
      </c>
      <c r="D42" s="108"/>
      <c r="E42" s="26" t="s">
        <v>206</v>
      </c>
      <c r="F42" s="110">
        <f>SUM(F43:F44)</f>
        <v>929.06</v>
      </c>
      <c r="G42" s="110">
        <f>SUM(G43)</f>
        <v>0</v>
      </c>
      <c r="H42" s="110">
        <f t="shared" si="9"/>
        <v>0</v>
      </c>
      <c r="I42" s="109">
        <f>SUM(I43)</f>
        <v>0</v>
      </c>
      <c r="J42" s="110" t="s">
        <v>188</v>
      </c>
      <c r="K42" s="109">
        <f>SUM(K43)</f>
        <v>0</v>
      </c>
      <c r="L42" s="110" t="s">
        <v>188</v>
      </c>
      <c r="M42" s="109">
        <f>SUM(M43)</f>
        <v>6600</v>
      </c>
      <c r="N42" s="110" t="s">
        <v>188</v>
      </c>
    </row>
    <row r="43" spans="1:14" ht="12.75" hidden="1">
      <c r="A43" s="24"/>
      <c r="B43" s="24"/>
      <c r="C43" s="4"/>
      <c r="D43" s="22">
        <v>7231</v>
      </c>
      <c r="E43" s="4" t="s">
        <v>176</v>
      </c>
      <c r="F43" s="211">
        <v>929.06</v>
      </c>
      <c r="G43" s="211">
        <v>0</v>
      </c>
      <c r="H43" s="211">
        <f t="shared" si="9"/>
        <v>0</v>
      </c>
      <c r="I43" s="202">
        <v>0</v>
      </c>
      <c r="J43" s="36" t="s">
        <v>188</v>
      </c>
      <c r="K43" s="202">
        <v>0</v>
      </c>
      <c r="L43" s="36" t="s">
        <v>188</v>
      </c>
      <c r="M43" s="202">
        <v>6600</v>
      </c>
      <c r="N43" s="36" t="s">
        <v>188</v>
      </c>
    </row>
    <row r="44" spans="1:4" ht="12.75">
      <c r="A44" s="24"/>
      <c r="B44" s="24"/>
      <c r="C44" s="24"/>
      <c r="D44" s="22"/>
    </row>
    <row r="45" spans="1:4" ht="12.75">
      <c r="A45" s="24"/>
      <c r="B45" s="24"/>
      <c r="C45" s="24"/>
      <c r="D45" s="22"/>
    </row>
    <row r="46" spans="1:4" ht="12.75">
      <c r="A46" s="24"/>
      <c r="B46" s="24"/>
      <c r="C46" s="24"/>
      <c r="D46" s="22"/>
    </row>
    <row r="47" spans="1:4" ht="12.75">
      <c r="A47" s="24"/>
      <c r="B47" s="24"/>
      <c r="C47" s="24"/>
      <c r="D47" s="22"/>
    </row>
    <row r="48" spans="1:4" ht="12.75">
      <c r="A48" s="24"/>
      <c r="B48" s="24"/>
      <c r="C48" s="24"/>
      <c r="D48" s="22"/>
    </row>
    <row r="49" spans="1:4" ht="12.75">
      <c r="A49" s="24"/>
      <c r="B49" s="24"/>
      <c r="C49" s="24"/>
      <c r="D49" s="22"/>
    </row>
    <row r="50" spans="1:4" ht="12.75">
      <c r="A50" s="24"/>
      <c r="B50" s="24"/>
      <c r="C50" s="24"/>
      <c r="D50" s="22"/>
    </row>
    <row r="51" spans="1:4" ht="12.75">
      <c r="A51" s="24"/>
      <c r="B51" s="24"/>
      <c r="C51" s="24"/>
      <c r="D51" s="22"/>
    </row>
    <row r="52" spans="1:4" ht="12.75">
      <c r="A52" s="24"/>
      <c r="B52" s="24"/>
      <c r="C52" s="24"/>
      <c r="D52" s="22"/>
    </row>
    <row r="53" spans="1:4" ht="12.75">
      <c r="A53" s="24"/>
      <c r="B53" s="24"/>
      <c r="C53" s="24"/>
      <c r="D53" s="22"/>
    </row>
    <row r="54" spans="1:4" ht="12.75">
      <c r="A54" s="24"/>
      <c r="B54" s="24"/>
      <c r="C54" s="24"/>
      <c r="D54" s="22"/>
    </row>
    <row r="55" spans="1:4" ht="12.75">
      <c r="A55" s="24"/>
      <c r="B55" s="24"/>
      <c r="C55" s="24"/>
      <c r="D55" s="22"/>
    </row>
    <row r="56" spans="1:4" ht="12.75">
      <c r="A56" s="24"/>
      <c r="B56" s="24"/>
      <c r="C56" s="24"/>
      <c r="D56" s="22"/>
    </row>
    <row r="57" spans="1:4" ht="12.75">
      <c r="A57" s="24"/>
      <c r="B57" s="24"/>
      <c r="C57" s="24"/>
      <c r="D57" s="22"/>
    </row>
    <row r="58" spans="1:4" ht="12.75">
      <c r="A58" s="24"/>
      <c r="B58" s="24"/>
      <c r="C58" s="24"/>
      <c r="D58" s="22"/>
    </row>
    <row r="59" spans="1:4" ht="12.75">
      <c r="A59" s="24"/>
      <c r="B59" s="24"/>
      <c r="C59" s="24"/>
      <c r="D59" s="22"/>
    </row>
    <row r="60" spans="1:4" ht="12.75">
      <c r="A60" s="24"/>
      <c r="B60" s="24"/>
      <c r="C60" s="24"/>
      <c r="D60" s="22"/>
    </row>
    <row r="61" spans="1:4" ht="12.75">
      <c r="A61" s="24"/>
      <c r="B61" s="24"/>
      <c r="C61" s="24"/>
      <c r="D61" s="22"/>
    </row>
    <row r="62" spans="1:4" ht="12.75">
      <c r="A62" s="24"/>
      <c r="B62" s="24"/>
      <c r="C62" s="24"/>
      <c r="D62" s="22"/>
    </row>
    <row r="63" spans="1:4" ht="12.75">
      <c r="A63" s="24"/>
      <c r="B63" s="24"/>
      <c r="C63" s="24"/>
      <c r="D63" s="22"/>
    </row>
    <row r="64" spans="1:4" ht="12.75">
      <c r="A64" s="24"/>
      <c r="B64" s="24"/>
      <c r="C64" s="24"/>
      <c r="D64" s="22"/>
    </row>
    <row r="65" spans="1:4" ht="12.75">
      <c r="A65" s="24"/>
      <c r="B65" s="24"/>
      <c r="C65" s="24"/>
      <c r="D65" s="22"/>
    </row>
    <row r="66" spans="1:4" ht="12.75">
      <c r="A66" s="24"/>
      <c r="B66" s="24"/>
      <c r="C66" s="24"/>
      <c r="D66" s="22"/>
    </row>
    <row r="67" spans="1:6" ht="12.75">
      <c r="A67" s="49"/>
      <c r="B67" s="24"/>
      <c r="C67" s="24"/>
      <c r="D67" s="49"/>
      <c r="E67" s="44"/>
      <c r="F67" s="259"/>
    </row>
    <row r="68" spans="1:6" ht="12.75">
      <c r="A68" s="108"/>
      <c r="D68" s="50"/>
      <c r="E68" s="44"/>
      <c r="F68" s="259"/>
    </row>
    <row r="69" spans="1:6" ht="12.75">
      <c r="A69" s="108"/>
      <c r="B69" s="108"/>
      <c r="D69" s="50"/>
      <c r="E69" s="43"/>
      <c r="F69" s="260"/>
    </row>
    <row r="70" spans="1:6" ht="12.75">
      <c r="A70" s="108"/>
      <c r="C70" s="108"/>
      <c r="D70" s="50"/>
      <c r="E70" s="43"/>
      <c r="F70" s="260"/>
    </row>
    <row r="71" spans="1:6" ht="12.75">
      <c r="A71" s="108"/>
      <c r="C71" s="108"/>
      <c r="D71" s="51"/>
      <c r="E71" s="52"/>
      <c r="F71" s="261"/>
    </row>
    <row r="72" spans="1:6" ht="12.75">
      <c r="A72" s="108"/>
      <c r="C72" s="108"/>
      <c r="D72" s="51"/>
      <c r="E72" s="44"/>
      <c r="F72" s="259"/>
    </row>
    <row r="73" spans="1:6" ht="12.75">
      <c r="A73" s="108"/>
      <c r="C73" s="108"/>
      <c r="D73" s="51"/>
      <c r="E73" s="45"/>
      <c r="F73" s="262"/>
    </row>
    <row r="74" spans="2:6" ht="12.75">
      <c r="B74" s="108"/>
      <c r="D74" s="53"/>
      <c r="E74" s="54"/>
      <c r="F74" s="263"/>
    </row>
    <row r="75" spans="4:6" ht="12.75">
      <c r="D75" s="53"/>
      <c r="E75" s="54"/>
      <c r="F75" s="263"/>
    </row>
    <row r="76" spans="4:6" ht="12.75">
      <c r="D76" s="51"/>
      <c r="E76" s="45"/>
      <c r="F76" s="262"/>
    </row>
    <row r="77" spans="4:6" ht="12.75">
      <c r="D77" s="53"/>
      <c r="E77" s="54"/>
      <c r="F77" s="263"/>
    </row>
    <row r="78" spans="3:6" ht="12.75">
      <c r="C78" s="108"/>
      <c r="D78" s="53"/>
      <c r="E78" s="44"/>
      <c r="F78" s="259"/>
    </row>
    <row r="79" spans="3:6" ht="12.75">
      <c r="C79" s="108"/>
      <c r="D79" s="53"/>
      <c r="E79" s="45"/>
      <c r="F79" s="262"/>
    </row>
    <row r="80" spans="4:6" ht="12.75">
      <c r="D80" s="53"/>
      <c r="E80" s="54"/>
      <c r="F80" s="263"/>
    </row>
    <row r="81" spans="4:6" ht="12.75">
      <c r="D81" s="53"/>
      <c r="E81" s="54"/>
      <c r="F81" s="263"/>
    </row>
    <row r="82" spans="4:6" ht="12.75">
      <c r="D82" s="53"/>
      <c r="E82" s="45"/>
      <c r="F82" s="262"/>
    </row>
    <row r="83" spans="4:6" ht="12.75">
      <c r="D83" s="53"/>
      <c r="E83" s="54"/>
      <c r="F83" s="263"/>
    </row>
    <row r="84" spans="4:6" ht="12.75">
      <c r="D84" s="53"/>
      <c r="E84" s="54"/>
      <c r="F84" s="263"/>
    </row>
    <row r="85" spans="4:6" ht="12.75">
      <c r="D85" s="53"/>
      <c r="E85" s="45"/>
      <c r="F85" s="262"/>
    </row>
    <row r="86" spans="4:6" ht="12.75">
      <c r="D86" s="53"/>
      <c r="E86" s="54"/>
      <c r="F86" s="263"/>
    </row>
    <row r="87" spans="4:6" ht="12.75">
      <c r="D87" s="53"/>
      <c r="E87" s="54"/>
      <c r="F87" s="263"/>
    </row>
    <row r="88" spans="4:6" ht="12.75">
      <c r="D88" s="53"/>
      <c r="E88" s="54"/>
      <c r="F88" s="263"/>
    </row>
    <row r="89" spans="2:6" ht="12.75">
      <c r="B89" s="108"/>
      <c r="D89" s="53"/>
      <c r="E89" s="43"/>
      <c r="F89" s="260"/>
    </row>
    <row r="90" spans="3:6" ht="12.75">
      <c r="C90" s="108"/>
      <c r="D90" s="53"/>
      <c r="E90" s="44"/>
      <c r="F90" s="259"/>
    </row>
    <row r="91" spans="3:6" ht="12.75">
      <c r="C91" s="108"/>
      <c r="D91" s="51"/>
      <c r="E91" s="45"/>
      <c r="F91" s="262"/>
    </row>
    <row r="92" spans="4:6" ht="12.75">
      <c r="D92" s="53"/>
      <c r="E92" s="54"/>
      <c r="F92" s="263"/>
    </row>
    <row r="93" spans="2:6" ht="12.75">
      <c r="B93" s="108"/>
      <c r="D93" s="53"/>
      <c r="E93" s="43"/>
      <c r="F93" s="260"/>
    </row>
    <row r="94" spans="3:6" ht="12.75">
      <c r="C94" s="108"/>
      <c r="D94" s="53"/>
      <c r="E94" s="43"/>
      <c r="F94" s="260"/>
    </row>
    <row r="95" spans="3:6" ht="12.75">
      <c r="C95" s="108"/>
      <c r="D95" s="55"/>
      <c r="E95" s="45"/>
      <c r="F95" s="262"/>
    </row>
    <row r="96" spans="4:6" ht="12.75">
      <c r="D96" s="56"/>
      <c r="E96" s="57"/>
      <c r="F96" s="264"/>
    </row>
    <row r="97" spans="4:6" ht="12.75">
      <c r="D97" s="51"/>
      <c r="E97" s="52"/>
      <c r="F97" s="261"/>
    </row>
    <row r="98" spans="4:6" ht="12.75">
      <c r="D98" s="53"/>
      <c r="E98" s="54"/>
      <c r="F98" s="263"/>
    </row>
    <row r="99" spans="3:6" ht="12.75">
      <c r="C99" s="108"/>
      <c r="D99" s="53"/>
      <c r="E99" s="44"/>
      <c r="F99" s="259"/>
    </row>
    <row r="100" spans="3:6" ht="12.75">
      <c r="C100" s="108"/>
      <c r="D100" s="53"/>
      <c r="E100" s="45"/>
      <c r="F100" s="262"/>
    </row>
    <row r="101" spans="4:6" ht="12.75">
      <c r="D101" s="53"/>
      <c r="E101" s="54"/>
      <c r="F101" s="263"/>
    </row>
    <row r="102" spans="4:6" ht="12.75">
      <c r="D102" s="53"/>
      <c r="E102" s="52"/>
      <c r="F102" s="261"/>
    </row>
    <row r="103" spans="4:6" ht="12.75">
      <c r="D103" s="53"/>
      <c r="E103" s="54"/>
      <c r="F103" s="263"/>
    </row>
    <row r="104" spans="4:6" ht="12.75">
      <c r="D104" s="53"/>
      <c r="E104" s="45"/>
      <c r="F104" s="262"/>
    </row>
    <row r="105" spans="4:6" ht="12.75">
      <c r="D105" s="56"/>
      <c r="E105" s="57"/>
      <c r="F105" s="264"/>
    </row>
    <row r="106" spans="2:6" ht="12.75">
      <c r="B106" s="108"/>
      <c r="D106" s="56"/>
      <c r="E106" s="44"/>
      <c r="F106" s="259"/>
    </row>
    <row r="107" spans="3:6" ht="12.75">
      <c r="C107" s="108"/>
      <c r="D107" s="56"/>
      <c r="E107" s="58"/>
      <c r="F107" s="265"/>
    </row>
    <row r="108" spans="3:6" ht="12.75">
      <c r="C108" s="108"/>
      <c r="D108" s="51"/>
      <c r="E108" s="45"/>
      <c r="F108" s="262"/>
    </row>
    <row r="109" spans="4:6" ht="12.75">
      <c r="D109" s="53"/>
      <c r="E109" s="54"/>
      <c r="F109" s="263"/>
    </row>
    <row r="110" spans="2:6" ht="12.75">
      <c r="B110" s="108"/>
      <c r="D110" s="53"/>
      <c r="E110" s="43"/>
      <c r="F110" s="260"/>
    </row>
    <row r="111" spans="3:6" ht="12.75">
      <c r="C111" s="108"/>
      <c r="D111" s="53"/>
      <c r="E111" s="44"/>
      <c r="F111" s="259"/>
    </row>
    <row r="112" spans="3:6" ht="12.75">
      <c r="C112" s="108"/>
      <c r="D112" s="51"/>
      <c r="E112" s="45"/>
      <c r="F112" s="262"/>
    </row>
    <row r="113" spans="4:6" ht="12.75">
      <c r="D113" s="56"/>
      <c r="E113" s="54"/>
      <c r="F113" s="263"/>
    </row>
    <row r="114" spans="3:6" ht="12.75">
      <c r="C114" s="108"/>
      <c r="D114" s="56"/>
      <c r="E114" s="44"/>
      <c r="F114" s="259"/>
    </row>
    <row r="115" spans="4:6" ht="12.75">
      <c r="D115" s="51"/>
      <c r="E115" s="45"/>
      <c r="F115" s="262"/>
    </row>
    <row r="116" spans="4:6" ht="12.75">
      <c r="D116" s="53"/>
      <c r="E116" s="54"/>
      <c r="F116" s="263"/>
    </row>
    <row r="117" spans="4:6" ht="12.75">
      <c r="D117" s="51"/>
      <c r="E117" s="45"/>
      <c r="F117" s="262"/>
    </row>
    <row r="118" spans="4:6" ht="12.75">
      <c r="D118" s="53"/>
      <c r="E118" s="54"/>
      <c r="F118" s="263"/>
    </row>
    <row r="119" spans="4:6" ht="12.75">
      <c r="D119" s="53"/>
      <c r="E119" s="54"/>
      <c r="F119" s="263"/>
    </row>
    <row r="120" spans="1:6" ht="12.75">
      <c r="A120" s="108"/>
      <c r="D120" s="50"/>
      <c r="E120" s="44"/>
      <c r="F120" s="259"/>
    </row>
    <row r="121" spans="2:6" ht="13.5">
      <c r="B121" s="108"/>
      <c r="C121" s="108"/>
      <c r="D121" s="59"/>
      <c r="E121" s="44"/>
      <c r="F121" s="259"/>
    </row>
    <row r="122" spans="2:6" ht="13.5">
      <c r="B122" s="108"/>
      <c r="C122" s="108"/>
      <c r="D122" s="59"/>
      <c r="E122" s="43"/>
      <c r="F122" s="260"/>
    </row>
    <row r="123" spans="2:6" ht="12.75">
      <c r="B123" s="108"/>
      <c r="C123" s="108"/>
      <c r="D123" s="51"/>
      <c r="E123" s="52"/>
      <c r="F123" s="261"/>
    </row>
    <row r="124" spans="4:6" ht="12.75">
      <c r="D124" s="53"/>
      <c r="E124" s="54"/>
      <c r="F124" s="263"/>
    </row>
    <row r="125" spans="2:6" ht="12.75">
      <c r="B125" s="108"/>
      <c r="D125" s="53"/>
      <c r="E125" s="44"/>
      <c r="F125" s="259"/>
    </row>
    <row r="126" spans="3:6" ht="12.75">
      <c r="C126" s="108"/>
      <c r="D126" s="53"/>
      <c r="E126" s="43"/>
      <c r="F126" s="260"/>
    </row>
    <row r="127" spans="3:6" ht="12.75">
      <c r="C127" s="108"/>
      <c r="D127" s="51"/>
      <c r="E127" s="45"/>
      <c r="F127" s="262"/>
    </row>
    <row r="128" spans="4:6" ht="12.75">
      <c r="D128" s="53"/>
      <c r="E128" s="54"/>
      <c r="F128" s="263"/>
    </row>
    <row r="129" spans="4:6" ht="12.75">
      <c r="D129" s="53"/>
      <c r="E129" s="54"/>
      <c r="F129" s="263"/>
    </row>
    <row r="130" spans="4:6" ht="12.75">
      <c r="D130" s="60"/>
      <c r="E130" s="61"/>
      <c r="F130" s="266"/>
    </row>
    <row r="131" spans="4:6" ht="12.75">
      <c r="D131" s="53"/>
      <c r="E131" s="54"/>
      <c r="F131" s="263"/>
    </row>
    <row r="132" spans="4:6" ht="12.75">
      <c r="D132" s="53"/>
      <c r="E132" s="54"/>
      <c r="F132" s="263"/>
    </row>
    <row r="133" spans="4:6" ht="12.75">
      <c r="D133" s="53"/>
      <c r="E133" s="54"/>
      <c r="F133" s="263"/>
    </row>
    <row r="134" spans="4:6" ht="12.75">
      <c r="D134" s="51"/>
      <c r="E134" s="45"/>
      <c r="F134" s="262"/>
    </row>
    <row r="135" spans="4:6" ht="12.75">
      <c r="D135" s="53"/>
      <c r="E135" s="54"/>
      <c r="F135" s="263"/>
    </row>
    <row r="136" spans="4:6" ht="12.75">
      <c r="D136" s="51"/>
      <c r="E136" s="45"/>
      <c r="F136" s="262"/>
    </row>
    <row r="137" spans="4:6" ht="12.75">
      <c r="D137" s="53"/>
      <c r="E137" s="54"/>
      <c r="F137" s="263"/>
    </row>
    <row r="138" spans="4:6" ht="12.75">
      <c r="D138" s="53"/>
      <c r="E138" s="54"/>
      <c r="F138" s="263"/>
    </row>
    <row r="139" spans="4:6" ht="12.75">
      <c r="D139" s="53"/>
      <c r="E139" s="54"/>
      <c r="F139" s="263"/>
    </row>
    <row r="140" spans="4:6" ht="12.75">
      <c r="D140" s="53"/>
      <c r="E140" s="54"/>
      <c r="F140" s="263"/>
    </row>
    <row r="141" spans="1:6" ht="12.75">
      <c r="A141" s="44"/>
      <c r="B141" s="44"/>
      <c r="C141" s="44"/>
      <c r="D141" s="62"/>
      <c r="E141" s="63"/>
      <c r="F141" s="267"/>
    </row>
    <row r="142" spans="3:6" ht="12.75">
      <c r="C142" s="108"/>
      <c r="D142" s="53"/>
      <c r="E142" s="43"/>
      <c r="F142" s="260"/>
    </row>
    <row r="143" spans="4:6" ht="12.75">
      <c r="D143" s="64"/>
      <c r="E143" s="30"/>
      <c r="F143" s="250"/>
    </row>
    <row r="144" spans="4:6" ht="12.75">
      <c r="D144" s="53"/>
      <c r="E144" s="54"/>
      <c r="F144" s="263"/>
    </row>
    <row r="145" spans="4:6" ht="12.75">
      <c r="D145" s="60"/>
      <c r="E145" s="61"/>
      <c r="F145" s="266"/>
    </row>
    <row r="146" spans="4:6" ht="12.75">
      <c r="D146" s="60"/>
      <c r="E146" s="61"/>
      <c r="F146" s="266"/>
    </row>
    <row r="147" spans="4:6" ht="12.75">
      <c r="D147" s="53"/>
      <c r="E147" s="54"/>
      <c r="F147" s="263"/>
    </row>
    <row r="148" spans="4:6" ht="12.75">
      <c r="D148" s="51"/>
      <c r="E148" s="45"/>
      <c r="F148" s="262"/>
    </row>
    <row r="149" spans="4:6" ht="12.75">
      <c r="D149" s="53"/>
      <c r="E149" s="54"/>
      <c r="F149" s="263"/>
    </row>
    <row r="150" spans="4:6" ht="12.75">
      <c r="D150" s="53"/>
      <c r="E150" s="54"/>
      <c r="F150" s="263"/>
    </row>
    <row r="151" spans="4:6" ht="12.75">
      <c r="D151" s="51"/>
      <c r="E151" s="45"/>
      <c r="F151" s="262"/>
    </row>
    <row r="152" spans="4:6" ht="12.75">
      <c r="D152" s="53"/>
      <c r="E152" s="54"/>
      <c r="F152" s="263"/>
    </row>
    <row r="153" spans="4:6" ht="12.75">
      <c r="D153" s="60"/>
      <c r="E153" s="61"/>
      <c r="F153" s="266"/>
    </row>
    <row r="154" spans="4:6" ht="12.75">
      <c r="D154" s="51"/>
      <c r="E154" s="30"/>
      <c r="F154" s="250"/>
    </row>
    <row r="155" spans="4:6" ht="12.75">
      <c r="D155" s="56"/>
      <c r="E155" s="61"/>
      <c r="F155" s="266"/>
    </row>
    <row r="156" spans="4:6" ht="12.75">
      <c r="D156" s="51"/>
      <c r="E156" s="45"/>
      <c r="F156" s="262"/>
    </row>
    <row r="157" spans="4:6" ht="12.75">
      <c r="D157" s="53"/>
      <c r="E157" s="54"/>
      <c r="F157" s="263"/>
    </row>
    <row r="158" spans="3:6" ht="12.75">
      <c r="C158" s="108"/>
      <c r="D158" s="53"/>
      <c r="E158" s="43"/>
      <c r="F158" s="260"/>
    </row>
    <row r="159" spans="4:6" ht="12.75">
      <c r="D159" s="56"/>
      <c r="E159" s="45"/>
      <c r="F159" s="262"/>
    </row>
    <row r="160" spans="4:6" ht="12.75">
      <c r="D160" s="56"/>
      <c r="E160" s="61"/>
      <c r="F160" s="266"/>
    </row>
    <row r="161" spans="3:6" ht="12.75">
      <c r="C161" s="108"/>
      <c r="D161" s="56"/>
      <c r="E161" s="65"/>
      <c r="F161" s="268"/>
    </row>
    <row r="162" spans="3:6" ht="12.75">
      <c r="C162" s="108"/>
      <c r="D162" s="51"/>
      <c r="E162" s="52"/>
      <c r="F162" s="261"/>
    </row>
    <row r="163" spans="4:6" ht="12.75">
      <c r="D163" s="53"/>
      <c r="E163" s="54"/>
      <c r="F163" s="263"/>
    </row>
    <row r="164" spans="4:5" ht="12.75">
      <c r="D164" s="64"/>
      <c r="E164" s="66"/>
    </row>
    <row r="165" spans="4:6" ht="12.75">
      <c r="D165" s="60"/>
      <c r="E165" s="61"/>
      <c r="F165" s="266"/>
    </row>
    <row r="166" spans="2:6" ht="12.75">
      <c r="B166" s="108"/>
      <c r="D166" s="60"/>
      <c r="E166" s="65"/>
      <c r="F166" s="268"/>
    </row>
    <row r="167" spans="3:6" ht="12.75">
      <c r="C167" s="108"/>
      <c r="D167" s="60"/>
      <c r="E167" s="65"/>
      <c r="F167" s="268"/>
    </row>
    <row r="168" spans="4:6" ht="12.75">
      <c r="D168" s="64"/>
      <c r="E168" s="30"/>
      <c r="F168" s="250"/>
    </row>
    <row r="169" spans="4:6" ht="12.75">
      <c r="D169" s="60"/>
      <c r="E169" s="61"/>
      <c r="F169" s="266"/>
    </row>
    <row r="170" spans="2:6" ht="12.75">
      <c r="B170" s="108"/>
      <c r="D170" s="60"/>
      <c r="E170" s="67"/>
      <c r="F170" s="234"/>
    </row>
    <row r="171" spans="3:6" ht="12.75">
      <c r="C171" s="108"/>
      <c r="D171" s="60"/>
      <c r="E171" s="43"/>
      <c r="F171" s="260"/>
    </row>
    <row r="172" spans="3:6" ht="12.75">
      <c r="C172" s="108"/>
      <c r="D172" s="51"/>
      <c r="E172" s="52"/>
      <c r="F172" s="261"/>
    </row>
    <row r="173" spans="4:6" ht="12.75">
      <c r="D173" s="53"/>
      <c r="E173" s="54"/>
      <c r="F173" s="263"/>
    </row>
    <row r="174" spans="3:6" ht="12.75">
      <c r="C174" s="108"/>
      <c r="D174" s="53"/>
      <c r="E174" s="65"/>
      <c r="F174" s="268"/>
    </row>
    <row r="175" spans="4:6" ht="12.75">
      <c r="D175" s="64"/>
      <c r="E175" s="30"/>
      <c r="F175" s="250"/>
    </row>
    <row r="176" spans="4:6" ht="12.75">
      <c r="D176" s="60"/>
      <c r="E176" s="61"/>
      <c r="F176" s="266"/>
    </row>
    <row r="177" spans="4:6" ht="12.75">
      <c r="D177" s="53"/>
      <c r="E177" s="54"/>
      <c r="F177" s="263"/>
    </row>
    <row r="178" spans="1:6" ht="12.75">
      <c r="A178" s="49"/>
      <c r="B178" s="24"/>
      <c r="C178" s="24"/>
      <c r="D178" s="4"/>
      <c r="E178" s="44"/>
      <c r="F178" s="259"/>
    </row>
    <row r="179" spans="1:6" ht="12.75">
      <c r="A179" s="108"/>
      <c r="D179" s="50"/>
      <c r="E179" s="44"/>
      <c r="F179" s="259"/>
    </row>
    <row r="180" spans="1:6" ht="12.75">
      <c r="A180" s="108"/>
      <c r="B180" s="108"/>
      <c r="D180" s="50"/>
      <c r="E180" s="43"/>
      <c r="F180" s="260"/>
    </row>
    <row r="181" spans="3:6" ht="12.75">
      <c r="C181" s="108"/>
      <c r="D181" s="53"/>
      <c r="E181" s="44"/>
      <c r="F181" s="259"/>
    </row>
    <row r="182" spans="4:6" ht="12.75">
      <c r="D182" s="55"/>
      <c r="E182" s="45"/>
      <c r="F182" s="262"/>
    </row>
    <row r="183" spans="2:6" ht="12.75">
      <c r="B183" s="108"/>
      <c r="D183" s="53"/>
      <c r="E183" s="43"/>
      <c r="F183" s="260"/>
    </row>
    <row r="184" spans="3:6" ht="12.75">
      <c r="C184" s="108"/>
      <c r="D184" s="53"/>
      <c r="E184" s="43"/>
      <c r="F184" s="260"/>
    </row>
    <row r="185" spans="4:6" ht="12.75">
      <c r="D185" s="51"/>
      <c r="E185" s="52"/>
      <c r="F185" s="261"/>
    </row>
    <row r="186" spans="3:6" ht="12.75">
      <c r="C186" s="108"/>
      <c r="D186" s="53"/>
      <c r="E186" s="44"/>
      <c r="F186" s="259"/>
    </row>
    <row r="187" spans="4:6" ht="12.75">
      <c r="D187" s="53"/>
      <c r="E187" s="52"/>
      <c r="F187" s="261"/>
    </row>
    <row r="188" spans="2:6" ht="12.75">
      <c r="B188" s="108"/>
      <c r="D188" s="56"/>
      <c r="E188" s="44"/>
      <c r="F188" s="259"/>
    </row>
    <row r="189" spans="3:6" ht="12.75">
      <c r="C189" s="108"/>
      <c r="D189" s="56"/>
      <c r="E189" s="58"/>
      <c r="F189" s="265"/>
    </row>
    <row r="190" spans="4:6" ht="12.75">
      <c r="D190" s="51"/>
      <c r="E190" s="45"/>
      <c r="F190" s="262"/>
    </row>
    <row r="191" spans="1:6" ht="12.75">
      <c r="A191" s="108"/>
      <c r="D191" s="50"/>
      <c r="E191" s="44"/>
      <c r="F191" s="259"/>
    </row>
    <row r="192" spans="2:6" ht="12.75">
      <c r="B192" s="108"/>
      <c r="D192" s="53"/>
      <c r="E192" s="44"/>
      <c r="F192" s="259"/>
    </row>
    <row r="193" spans="3:6" ht="12.75">
      <c r="C193" s="108"/>
      <c r="D193" s="53"/>
      <c r="E193" s="43"/>
      <c r="F193" s="260"/>
    </row>
    <row r="194" spans="3:6" ht="12.75">
      <c r="C194" s="108"/>
      <c r="D194" s="51"/>
      <c r="E194" s="45"/>
      <c r="F194" s="262"/>
    </row>
    <row r="195" spans="3:6" ht="12.75">
      <c r="C195" s="108"/>
      <c r="D195" s="53"/>
      <c r="E195" s="43"/>
      <c r="F195" s="260"/>
    </row>
    <row r="196" spans="4:6" ht="12.75">
      <c r="D196" s="64"/>
      <c r="E196" s="30"/>
      <c r="F196" s="250"/>
    </row>
    <row r="197" spans="3:6" ht="12.75">
      <c r="C197" s="108"/>
      <c r="D197" s="56"/>
      <c r="E197" s="65"/>
      <c r="F197" s="268"/>
    </row>
    <row r="198" spans="3:6" ht="12.75">
      <c r="C198" s="108"/>
      <c r="D198" s="51"/>
      <c r="E198" s="52"/>
      <c r="F198" s="261"/>
    </row>
    <row r="199" spans="4:6" ht="12.75">
      <c r="D199" s="64"/>
      <c r="E199" s="31"/>
      <c r="F199" s="242"/>
    </row>
    <row r="200" spans="2:6" ht="12.75">
      <c r="B200" s="108"/>
      <c r="D200" s="60"/>
      <c r="E200" s="67"/>
      <c r="F200" s="234"/>
    </row>
    <row r="201" spans="3:6" ht="12.75">
      <c r="C201" s="108"/>
      <c r="D201" s="60"/>
      <c r="E201" s="43"/>
      <c r="F201" s="260"/>
    </row>
    <row r="202" spans="3:6" ht="12.75">
      <c r="C202" s="108"/>
      <c r="D202" s="51"/>
      <c r="E202" s="52"/>
      <c r="F202" s="261"/>
    </row>
    <row r="203" spans="3:6" ht="12.75">
      <c r="C203" s="108"/>
      <c r="D203" s="51"/>
      <c r="E203" s="52"/>
      <c r="F203" s="261"/>
    </row>
    <row r="204" spans="4:6" ht="12.75">
      <c r="D204" s="53"/>
      <c r="E204" s="54"/>
      <c r="F204" s="263"/>
    </row>
    <row r="205" spans="1:5" ht="12.75">
      <c r="A205" s="298"/>
      <c r="B205" s="299"/>
      <c r="C205" s="299"/>
      <c r="D205" s="299"/>
      <c r="E205" s="299"/>
    </row>
    <row r="206" spans="1:6" ht="12.75">
      <c r="A206" s="68"/>
      <c r="B206" s="68"/>
      <c r="C206" s="68"/>
      <c r="D206" s="69"/>
      <c r="E206" s="70"/>
      <c r="F206" s="267"/>
    </row>
    <row r="208" spans="1:6" ht="12.75">
      <c r="A208" s="108"/>
      <c r="B208" s="108"/>
      <c r="C208" s="108"/>
      <c r="D208" s="38"/>
      <c r="E208" s="21"/>
      <c r="F208" s="234"/>
    </row>
    <row r="209" spans="1:6" ht="12.75">
      <c r="A209" s="108"/>
      <c r="B209" s="108"/>
      <c r="C209" s="108"/>
      <c r="D209" s="38"/>
      <c r="E209" s="21"/>
      <c r="F209" s="234"/>
    </row>
    <row r="210" spans="1:6" ht="12.75">
      <c r="A210" s="108"/>
      <c r="B210" s="108"/>
      <c r="C210" s="108"/>
      <c r="D210" s="38"/>
      <c r="E210" s="21"/>
      <c r="F210" s="234"/>
    </row>
    <row r="211" spans="1:6" ht="12.75">
      <c r="A211" s="108"/>
      <c r="B211" s="108"/>
      <c r="C211" s="108"/>
      <c r="D211" s="38"/>
      <c r="E211" s="21"/>
      <c r="F211" s="234"/>
    </row>
    <row r="212" spans="1:6" ht="12.75">
      <c r="A212" s="108"/>
      <c r="B212" s="108"/>
      <c r="C212" s="108"/>
      <c r="D212" s="38"/>
      <c r="E212" s="21"/>
      <c r="F212" s="234"/>
    </row>
    <row r="213" spans="1:3" ht="12.75">
      <c r="A213" s="108"/>
      <c r="B213" s="108"/>
      <c r="C213" s="108"/>
    </row>
    <row r="214" spans="1:6" ht="12.75">
      <c r="A214" s="108"/>
      <c r="B214" s="108"/>
      <c r="C214" s="108"/>
      <c r="D214" s="38"/>
      <c r="E214" s="21"/>
      <c r="F214" s="234"/>
    </row>
    <row r="215" spans="1:6" ht="12.75">
      <c r="A215" s="108"/>
      <c r="B215" s="108"/>
      <c r="C215" s="108"/>
      <c r="D215" s="38"/>
      <c r="E215" s="32"/>
      <c r="F215" s="268"/>
    </row>
    <row r="216" spans="1:6" ht="12.75">
      <c r="A216" s="108"/>
      <c r="B216" s="108"/>
      <c r="C216" s="108"/>
      <c r="D216" s="38"/>
      <c r="E216" s="21"/>
      <c r="F216" s="234"/>
    </row>
    <row r="217" spans="1:6" ht="12.75">
      <c r="A217" s="108"/>
      <c r="B217" s="108"/>
      <c r="C217" s="108"/>
      <c r="D217" s="38"/>
      <c r="E217" s="44"/>
      <c r="F217" s="259"/>
    </row>
    <row r="218" spans="4:6" ht="12.75">
      <c r="D218" s="51"/>
      <c r="E218" s="45"/>
      <c r="F218" s="262"/>
    </row>
  </sheetData>
  <sheetProtection/>
  <mergeCells count="3">
    <mergeCell ref="A205:E205"/>
    <mergeCell ref="A2:N2"/>
    <mergeCell ref="A1:N1"/>
  </mergeCells>
  <printOptions horizontalCentered="1"/>
  <pageMargins left="0.1968503937007874" right="0.1968503937007874" top="0.4330708661417323" bottom="0.4330708661417323" header="0.31496062992125984" footer="0.31496062992125984"/>
  <pageSetup horizontalDpi="300" verticalDpi="300" orientation="landscape" paperSize="9" scale="87" r:id="rId1"/>
  <rowBreaks count="2" manualBreakCount="2">
    <brk id="139" max="9" man="1"/>
    <brk id="20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91"/>
  <sheetViews>
    <sheetView zoomScalePageLayoutView="0" workbookViewId="0" topLeftCell="A1">
      <pane ySplit="2" topLeftCell="A3" activePane="bottomLeft" state="frozen"/>
      <selection pane="topLeft" activeCell="C29" sqref="C29"/>
      <selection pane="bottomLeft" activeCell="A1" sqref="A1:N1"/>
    </sheetView>
  </sheetViews>
  <sheetFormatPr defaultColWidth="11.421875" defaultRowHeight="14.25" customHeight="1"/>
  <cols>
    <col min="1" max="1" width="4.57421875" style="195" customWidth="1"/>
    <col min="2" max="2" width="5.00390625" style="195" customWidth="1"/>
    <col min="3" max="3" width="6.140625" style="195" customWidth="1"/>
    <col min="4" max="4" width="5.28125" style="28" customWidth="1"/>
    <col min="5" max="5" width="45.28125" style="4" customWidth="1"/>
    <col min="6" max="6" width="11.140625" style="233" customWidth="1"/>
    <col min="7" max="7" width="11.57421875" style="29" customWidth="1"/>
    <col min="8" max="8" width="8.140625" style="29" customWidth="1"/>
    <col min="9" max="9" width="14.28125" style="25" customWidth="1"/>
    <col min="10" max="10" width="8.140625" style="25" customWidth="1"/>
    <col min="11" max="11" width="14.28125" style="25" customWidth="1"/>
    <col min="12" max="12" width="8.00390625" style="29" customWidth="1"/>
    <col min="13" max="13" width="14.140625" style="25" customWidth="1"/>
    <col min="14" max="14" width="8.00390625" style="29" customWidth="1"/>
    <col min="15" max="16384" width="11.421875" style="8" customWidth="1"/>
  </cols>
  <sheetData>
    <row r="1" spans="1:14" ht="30.75" customHeight="1">
      <c r="A1" s="301" t="s">
        <v>81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</row>
    <row r="2" spans="1:14" s="46" customFormat="1" ht="28.5" customHeight="1">
      <c r="A2" s="120" t="s">
        <v>2</v>
      </c>
      <c r="B2" s="120" t="s">
        <v>1</v>
      </c>
      <c r="C2" s="120" t="s">
        <v>0</v>
      </c>
      <c r="D2" s="121" t="s">
        <v>3</v>
      </c>
      <c r="E2" s="122" t="s">
        <v>62</v>
      </c>
      <c r="F2" s="230" t="s">
        <v>228</v>
      </c>
      <c r="G2" s="210" t="s">
        <v>227</v>
      </c>
      <c r="H2" s="210" t="s">
        <v>204</v>
      </c>
      <c r="I2" s="123" t="s">
        <v>229</v>
      </c>
      <c r="J2" s="124" t="s">
        <v>218</v>
      </c>
      <c r="K2" s="123" t="s">
        <v>221</v>
      </c>
      <c r="L2" s="124" t="s">
        <v>222</v>
      </c>
      <c r="M2" s="123" t="s">
        <v>230</v>
      </c>
      <c r="N2" s="124" t="s">
        <v>231</v>
      </c>
    </row>
    <row r="3" spans="1:14" s="46" customFormat="1" ht="6" customHeight="1">
      <c r="A3" s="205"/>
      <c r="B3" s="205"/>
      <c r="C3" s="205"/>
      <c r="D3" s="129"/>
      <c r="E3" s="130"/>
      <c r="F3" s="253"/>
      <c r="G3" s="212"/>
      <c r="H3" s="212"/>
      <c r="I3" s="133"/>
      <c r="J3" s="133"/>
      <c r="K3" s="133"/>
      <c r="L3" s="131"/>
      <c r="M3" s="133"/>
      <c r="N3" s="131"/>
    </row>
    <row r="4" spans="1:14" ht="17.25" customHeight="1">
      <c r="A4" s="108">
        <v>3</v>
      </c>
      <c r="B4" s="41"/>
      <c r="C4" s="41"/>
      <c r="D4" s="134"/>
      <c r="E4" s="135" t="s">
        <v>40</v>
      </c>
      <c r="F4" s="136">
        <f>F5+F15+F46+F60+F63</f>
        <v>3001870.0200000005</v>
      </c>
      <c r="G4" s="136">
        <f>G5+G15+G46+G60+G63</f>
        <v>9991373.010000002</v>
      </c>
      <c r="H4" s="136">
        <f>G4/F4*100</f>
        <v>332.83829557683515</v>
      </c>
      <c r="I4" s="27">
        <f>I5+I15+I46+I60+I63</f>
        <v>7869800</v>
      </c>
      <c r="J4" s="136">
        <f aca="true" t="shared" si="0" ref="J4:J35">I4/G4*100</f>
        <v>78.76595130742695</v>
      </c>
      <c r="K4" s="27">
        <f>K5+K15+K46+K60+K63</f>
        <v>7236700</v>
      </c>
      <c r="L4" s="136">
        <f>K4/I4*100</f>
        <v>91.95532287986988</v>
      </c>
      <c r="M4" s="27">
        <f>M5+M15+M46+M60+M63</f>
        <v>7014700</v>
      </c>
      <c r="N4" s="136">
        <f>M4/K4*100</f>
        <v>96.93230339795763</v>
      </c>
    </row>
    <row r="5" spans="1:14" ht="12.75" customHeight="1">
      <c r="A5" s="108"/>
      <c r="B5" s="41">
        <v>31</v>
      </c>
      <c r="C5" s="41"/>
      <c r="D5" s="140"/>
      <c r="E5" s="141" t="s">
        <v>41</v>
      </c>
      <c r="F5" s="29">
        <f>F6+F10+F12</f>
        <v>1896179.3400000003</v>
      </c>
      <c r="G5" s="29">
        <f>G6+G10+G12</f>
        <v>2402282.8400000003</v>
      </c>
      <c r="H5" s="29">
        <f aca="true" t="shared" si="1" ref="H5:H68">G5/F5*100</f>
        <v>126.69069793788597</v>
      </c>
      <c r="I5" s="25">
        <f>I6+I10+I12</f>
        <v>2468700</v>
      </c>
      <c r="J5" s="29">
        <f t="shared" si="0"/>
        <v>102.76475188075686</v>
      </c>
      <c r="K5" s="25">
        <f>K6+K10+K12</f>
        <v>2468700</v>
      </c>
      <c r="L5" s="29">
        <f aca="true" t="shared" si="2" ref="L5:L68">K5/I5*100</f>
        <v>100</v>
      </c>
      <c r="M5" s="25">
        <f>M6+M10+M12</f>
        <v>2468700</v>
      </c>
      <c r="N5" s="29">
        <f aca="true" t="shared" si="3" ref="N5:N65">M5/K5*100</f>
        <v>100</v>
      </c>
    </row>
    <row r="6" spans="1:14" ht="13.5" customHeight="1" hidden="1">
      <c r="A6" s="41"/>
      <c r="B6" s="41"/>
      <c r="C6" s="41">
        <v>311</v>
      </c>
      <c r="D6" s="140"/>
      <c r="E6" s="141" t="s">
        <v>95</v>
      </c>
      <c r="F6" s="29">
        <f>SUM(F7:F9)</f>
        <v>1590691.4100000001</v>
      </c>
      <c r="G6" s="29">
        <f>SUM(G7:G9)</f>
        <v>2004114.4100000001</v>
      </c>
      <c r="H6" s="29">
        <f t="shared" si="1"/>
        <v>125.99014475095456</v>
      </c>
      <c r="I6" s="25">
        <f>SUM(I7:I9)</f>
        <v>2004200</v>
      </c>
      <c r="J6" s="29">
        <f t="shared" si="0"/>
        <v>100.00427071426526</v>
      </c>
      <c r="K6" s="25">
        <f>SUM(K7:K9)</f>
        <v>2004200</v>
      </c>
      <c r="L6" s="29">
        <f t="shared" si="2"/>
        <v>100</v>
      </c>
      <c r="M6" s="25">
        <f>SUM(M7:M9)</f>
        <v>2004200</v>
      </c>
      <c r="N6" s="29">
        <f t="shared" si="3"/>
        <v>100</v>
      </c>
    </row>
    <row r="7" spans="1:14" ht="13.5" customHeight="1" hidden="1">
      <c r="A7" s="41"/>
      <c r="B7" s="41"/>
      <c r="C7" s="41"/>
      <c r="D7" s="140">
        <v>3111</v>
      </c>
      <c r="E7" s="141" t="s">
        <v>42</v>
      </c>
      <c r="F7" s="29">
        <f>'posebni dio'!C12</f>
        <v>1576179.34</v>
      </c>
      <c r="G7" s="29">
        <f>'posebni dio'!D12</f>
        <v>1977569.85</v>
      </c>
      <c r="H7" s="29">
        <f t="shared" si="1"/>
        <v>125.46604309633953</v>
      </c>
      <c r="I7" s="25">
        <f>'posebni dio'!F12</f>
        <v>1977600</v>
      </c>
      <c r="J7" s="29">
        <f t="shared" si="0"/>
        <v>100.00152459848637</v>
      </c>
      <c r="K7" s="25">
        <f>'posebni dio'!H12</f>
        <v>1977600</v>
      </c>
      <c r="L7" s="29">
        <f t="shared" si="2"/>
        <v>100</v>
      </c>
      <c r="M7" s="25">
        <f>'posebni dio'!J12</f>
        <v>1977600</v>
      </c>
      <c r="N7" s="29">
        <f t="shared" si="3"/>
        <v>100</v>
      </c>
    </row>
    <row r="8" spans="1:14" ht="13.5" customHeight="1" hidden="1">
      <c r="A8" s="41"/>
      <c r="B8" s="41"/>
      <c r="C8" s="41"/>
      <c r="D8" s="140">
        <v>3112</v>
      </c>
      <c r="E8" s="141" t="s">
        <v>157</v>
      </c>
      <c r="F8" s="29">
        <f>'posebni dio'!C13</f>
        <v>0</v>
      </c>
      <c r="G8" s="29">
        <f>'posebni dio'!D13</f>
        <v>0</v>
      </c>
      <c r="H8" s="29" t="e">
        <f t="shared" si="1"/>
        <v>#DIV/0!</v>
      </c>
      <c r="I8" s="25">
        <f>'posebni dio'!F13</f>
        <v>0</v>
      </c>
      <c r="J8" s="29" t="e">
        <f t="shared" si="0"/>
        <v>#DIV/0!</v>
      </c>
      <c r="K8" s="25">
        <f>'posebni dio'!H13</f>
        <v>0</v>
      </c>
      <c r="L8" s="36" t="s">
        <v>188</v>
      </c>
      <c r="M8" s="111">
        <f>'posebni dio'!J13</f>
        <v>0</v>
      </c>
      <c r="N8" s="36" t="s">
        <v>188</v>
      </c>
    </row>
    <row r="9" spans="1:14" s="42" customFormat="1" ht="12.75" hidden="1">
      <c r="A9" s="142"/>
      <c r="B9" s="143"/>
      <c r="C9" s="143"/>
      <c r="D9" s="144">
        <v>3113</v>
      </c>
      <c r="E9" s="145" t="s">
        <v>114</v>
      </c>
      <c r="F9" s="29">
        <f>'posebni dio'!C14</f>
        <v>14512.07</v>
      </c>
      <c r="G9" s="29">
        <f>'posebni dio'!D14</f>
        <v>26544.56</v>
      </c>
      <c r="H9" s="29">
        <f t="shared" si="1"/>
        <v>182.91367117165228</v>
      </c>
      <c r="I9" s="25">
        <f>'posebni dio'!F14</f>
        <v>26600</v>
      </c>
      <c r="J9" s="29">
        <f t="shared" si="0"/>
        <v>100.20885635324149</v>
      </c>
      <c r="K9" s="25">
        <f>'posebni dio'!H14</f>
        <v>26600</v>
      </c>
      <c r="L9" s="29">
        <f t="shared" si="2"/>
        <v>100</v>
      </c>
      <c r="M9" s="25">
        <f>'posebni dio'!J14</f>
        <v>26600</v>
      </c>
      <c r="N9" s="29">
        <f t="shared" si="3"/>
        <v>100</v>
      </c>
    </row>
    <row r="10" spans="1:14" ht="13.5" customHeight="1" hidden="1">
      <c r="A10" s="41"/>
      <c r="B10" s="41"/>
      <c r="C10" s="41">
        <v>312</v>
      </c>
      <c r="D10" s="140"/>
      <c r="E10" s="141" t="s">
        <v>43</v>
      </c>
      <c r="F10" s="29">
        <f>F11</f>
        <v>47166.37</v>
      </c>
      <c r="G10" s="29">
        <f>G11</f>
        <v>132722.81</v>
      </c>
      <c r="H10" s="29">
        <f t="shared" si="1"/>
        <v>281.3928864994274</v>
      </c>
      <c r="I10" s="25">
        <f>I11</f>
        <v>132700</v>
      </c>
      <c r="J10" s="29">
        <f t="shared" si="0"/>
        <v>99.98281380570529</v>
      </c>
      <c r="K10" s="25">
        <f>K11</f>
        <v>132700</v>
      </c>
      <c r="L10" s="29">
        <f t="shared" si="2"/>
        <v>100</v>
      </c>
      <c r="M10" s="25">
        <f>M11</f>
        <v>132700</v>
      </c>
      <c r="N10" s="29">
        <f t="shared" si="3"/>
        <v>100</v>
      </c>
    </row>
    <row r="11" spans="1:14" ht="13.5" customHeight="1" hidden="1">
      <c r="A11" s="41"/>
      <c r="B11" s="41"/>
      <c r="C11" s="41"/>
      <c r="D11" s="140">
        <v>3121</v>
      </c>
      <c r="E11" s="141" t="s">
        <v>43</v>
      </c>
      <c r="F11" s="29">
        <f>'posebni dio'!C16</f>
        <v>47166.37</v>
      </c>
      <c r="G11" s="29">
        <f>'posebni dio'!D16</f>
        <v>132722.81</v>
      </c>
      <c r="H11" s="29">
        <f t="shared" si="1"/>
        <v>281.3928864994274</v>
      </c>
      <c r="I11" s="25">
        <f>'posebni dio'!F16</f>
        <v>132700</v>
      </c>
      <c r="J11" s="29">
        <f t="shared" si="0"/>
        <v>99.98281380570529</v>
      </c>
      <c r="K11" s="25">
        <f>'posebni dio'!H16</f>
        <v>132700</v>
      </c>
      <c r="L11" s="29">
        <f t="shared" si="2"/>
        <v>100</v>
      </c>
      <c r="M11" s="25">
        <f>'posebni dio'!J16</f>
        <v>132700</v>
      </c>
      <c r="N11" s="29">
        <f t="shared" si="3"/>
        <v>100</v>
      </c>
    </row>
    <row r="12" spans="1:14" ht="13.5" customHeight="1" hidden="1">
      <c r="A12" s="41"/>
      <c r="B12" s="41"/>
      <c r="C12" s="41">
        <v>313</v>
      </c>
      <c r="D12" s="140"/>
      <c r="E12" s="141" t="s">
        <v>44</v>
      </c>
      <c r="F12" s="29">
        <f>F13+F14</f>
        <v>258321.56</v>
      </c>
      <c r="G12" s="29">
        <f>G13+G14</f>
        <v>265445.62</v>
      </c>
      <c r="H12" s="29">
        <f t="shared" si="1"/>
        <v>102.75782633087228</v>
      </c>
      <c r="I12" s="25">
        <f>I13+I14</f>
        <v>331800</v>
      </c>
      <c r="J12" s="29">
        <f t="shared" si="0"/>
        <v>124.99735350690662</v>
      </c>
      <c r="K12" s="25">
        <f>K13+K14</f>
        <v>331800</v>
      </c>
      <c r="L12" s="29">
        <f t="shared" si="2"/>
        <v>100</v>
      </c>
      <c r="M12" s="25">
        <f>M13+M14</f>
        <v>331800</v>
      </c>
      <c r="N12" s="29">
        <f t="shared" si="3"/>
        <v>100</v>
      </c>
    </row>
    <row r="13" spans="1:14" ht="13.5" customHeight="1" hidden="1">
      <c r="A13" s="41"/>
      <c r="B13" s="41"/>
      <c r="C13" s="41"/>
      <c r="D13" s="140">
        <v>3132</v>
      </c>
      <c r="E13" s="141" t="s">
        <v>102</v>
      </c>
      <c r="F13" s="29">
        <f>'posebni dio'!C18</f>
        <v>258321.56</v>
      </c>
      <c r="G13" s="29">
        <f>'posebni dio'!D18</f>
        <v>265445.62</v>
      </c>
      <c r="H13" s="29">
        <f t="shared" si="1"/>
        <v>102.75782633087228</v>
      </c>
      <c r="I13" s="25">
        <f>'posebni dio'!F18</f>
        <v>331800</v>
      </c>
      <c r="J13" s="29">
        <f t="shared" si="0"/>
        <v>124.99735350690662</v>
      </c>
      <c r="K13" s="25">
        <f>'posebni dio'!H18</f>
        <v>331800</v>
      </c>
      <c r="L13" s="29">
        <f t="shared" si="2"/>
        <v>100</v>
      </c>
      <c r="M13" s="25">
        <f>'posebni dio'!J18</f>
        <v>331800</v>
      </c>
      <c r="N13" s="29">
        <f t="shared" si="3"/>
        <v>100</v>
      </c>
    </row>
    <row r="14" spans="1:14" ht="13.5" customHeight="1" hidden="1">
      <c r="A14" s="41"/>
      <c r="B14" s="41"/>
      <c r="C14" s="41"/>
      <c r="D14" s="140">
        <v>3133</v>
      </c>
      <c r="E14" s="141" t="s">
        <v>106</v>
      </c>
      <c r="F14" s="29">
        <f>'posebni dio'!C19</f>
        <v>0</v>
      </c>
      <c r="G14" s="29">
        <f>'posebni dio'!D19</f>
        <v>0</v>
      </c>
      <c r="H14" s="228" t="s">
        <v>188</v>
      </c>
      <c r="I14" s="25">
        <f>'posebni dio'!F19</f>
        <v>0</v>
      </c>
      <c r="J14" s="29" t="e">
        <f t="shared" si="0"/>
        <v>#DIV/0!</v>
      </c>
      <c r="K14" s="25">
        <f>'posebni dio'!H19</f>
        <v>0</v>
      </c>
      <c r="L14" s="36" t="s">
        <v>188</v>
      </c>
      <c r="M14" s="25">
        <f>'posebni dio'!J19</f>
        <v>0</v>
      </c>
      <c r="N14" s="36" t="s">
        <v>188</v>
      </c>
    </row>
    <row r="15" spans="1:14" ht="13.5" customHeight="1">
      <c r="A15" s="108"/>
      <c r="B15" s="41">
        <v>32</v>
      </c>
      <c r="C15" s="41"/>
      <c r="D15" s="140"/>
      <c r="E15" s="146" t="s">
        <v>4</v>
      </c>
      <c r="F15" s="29">
        <f>F16+F21+F26+F36+F38</f>
        <v>1060678.04</v>
      </c>
      <c r="G15" s="29">
        <f>G16+G21+G26+G36+G38</f>
        <v>3186674.61</v>
      </c>
      <c r="H15" s="29">
        <f t="shared" si="1"/>
        <v>300.43750222263486</v>
      </c>
      <c r="I15" s="25">
        <f>I16+I21+I26+I36+I38</f>
        <v>3259300</v>
      </c>
      <c r="J15" s="29">
        <f t="shared" si="0"/>
        <v>102.27903375424954</v>
      </c>
      <c r="K15" s="25">
        <f>K16+K21+K26+K36+K38</f>
        <v>2923500</v>
      </c>
      <c r="L15" s="29">
        <f t="shared" si="2"/>
        <v>89.69717423986746</v>
      </c>
      <c r="M15" s="25">
        <f>M16+M21+M26+M36+M38</f>
        <v>2886600</v>
      </c>
      <c r="N15" s="29">
        <f t="shared" si="3"/>
        <v>98.73781426372499</v>
      </c>
    </row>
    <row r="16" spans="1:14" ht="13.5" customHeight="1" hidden="1">
      <c r="A16" s="41"/>
      <c r="B16" s="41"/>
      <c r="C16" s="41">
        <v>321</v>
      </c>
      <c r="D16" s="140"/>
      <c r="E16" s="146" t="s">
        <v>8</v>
      </c>
      <c r="F16" s="29">
        <f>F17+F18+F19+F20</f>
        <v>67888.40000000001</v>
      </c>
      <c r="G16" s="29">
        <f>G17+G18+G19+G20</f>
        <v>99542.09999999999</v>
      </c>
      <c r="H16" s="29">
        <f t="shared" si="1"/>
        <v>146.62608044967916</v>
      </c>
      <c r="I16" s="25">
        <f>I17+I18+I19+I20</f>
        <v>99700</v>
      </c>
      <c r="J16" s="29">
        <f t="shared" si="0"/>
        <v>100.15862635005692</v>
      </c>
      <c r="K16" s="25">
        <f>K17+K18+K19+K20</f>
        <v>99700</v>
      </c>
      <c r="L16" s="29">
        <f t="shared" si="2"/>
        <v>100</v>
      </c>
      <c r="M16" s="25">
        <f>M17+M18+M19+M20</f>
        <v>99700</v>
      </c>
      <c r="N16" s="29">
        <f t="shared" si="3"/>
        <v>100</v>
      </c>
    </row>
    <row r="17" spans="1:14" ht="13.5" customHeight="1" hidden="1">
      <c r="A17" s="41"/>
      <c r="B17" s="41"/>
      <c r="C17" s="41"/>
      <c r="D17" s="140">
        <v>3211</v>
      </c>
      <c r="E17" s="146" t="s">
        <v>45</v>
      </c>
      <c r="F17" s="29">
        <f>'posebni dio'!C22</f>
        <v>1937.18</v>
      </c>
      <c r="G17" s="29">
        <f>'posebni dio'!D22</f>
        <v>13272.28</v>
      </c>
      <c r="H17" s="29">
        <f t="shared" si="1"/>
        <v>685.1340608513407</v>
      </c>
      <c r="I17" s="25">
        <f>'posebni dio'!F22</f>
        <v>13300</v>
      </c>
      <c r="J17" s="29">
        <f t="shared" si="0"/>
        <v>100.20885635324149</v>
      </c>
      <c r="K17" s="25">
        <f>'posebni dio'!H22</f>
        <v>13300</v>
      </c>
      <c r="L17" s="29">
        <f t="shared" si="2"/>
        <v>100</v>
      </c>
      <c r="M17" s="25">
        <f>'posebni dio'!J22</f>
        <v>13300</v>
      </c>
      <c r="N17" s="29">
        <f t="shared" si="3"/>
        <v>100</v>
      </c>
    </row>
    <row r="18" spans="1:14" ht="13.5" customHeight="1" hidden="1">
      <c r="A18" s="41"/>
      <c r="B18" s="41"/>
      <c r="C18" s="41"/>
      <c r="D18" s="140">
        <v>3212</v>
      </c>
      <c r="E18" s="146" t="s">
        <v>46</v>
      </c>
      <c r="F18" s="29">
        <f>'posebni dio'!C23</f>
        <v>56487.62</v>
      </c>
      <c r="G18" s="29">
        <f>'posebni dio'!D23</f>
        <v>66361.4</v>
      </c>
      <c r="H18" s="29">
        <f t="shared" si="1"/>
        <v>117.47954684583983</v>
      </c>
      <c r="I18" s="25">
        <f>'posebni dio'!F23</f>
        <v>66400</v>
      </c>
      <c r="J18" s="29">
        <f t="shared" si="0"/>
        <v>100.05816634368776</v>
      </c>
      <c r="K18" s="25">
        <f>'posebni dio'!H23</f>
        <v>66400</v>
      </c>
      <c r="L18" s="29">
        <f t="shared" si="2"/>
        <v>100</v>
      </c>
      <c r="M18" s="25">
        <f>'posebni dio'!J23</f>
        <v>66400</v>
      </c>
      <c r="N18" s="29">
        <f t="shared" si="3"/>
        <v>100</v>
      </c>
    </row>
    <row r="19" spans="1:14" ht="13.5" customHeight="1" hidden="1">
      <c r="A19" s="41"/>
      <c r="B19" s="41"/>
      <c r="C19" s="41"/>
      <c r="D19" s="147" t="s">
        <v>6</v>
      </c>
      <c r="E19" s="146" t="s">
        <v>7</v>
      </c>
      <c r="F19" s="29">
        <f>'posebni dio'!C24</f>
        <v>6353.11</v>
      </c>
      <c r="G19" s="29">
        <f>'posebni dio'!D24</f>
        <v>15926.74</v>
      </c>
      <c r="H19" s="29">
        <f t="shared" si="1"/>
        <v>250.69202327678886</v>
      </c>
      <c r="I19" s="25">
        <f>'posebni dio'!F24</f>
        <v>16000</v>
      </c>
      <c r="J19" s="29">
        <f t="shared" si="0"/>
        <v>100.45998113863854</v>
      </c>
      <c r="K19" s="25">
        <f>'posebni dio'!H24</f>
        <v>16000</v>
      </c>
      <c r="L19" s="29">
        <f t="shared" si="2"/>
        <v>100</v>
      </c>
      <c r="M19" s="25">
        <f>'posebni dio'!J24</f>
        <v>16000</v>
      </c>
      <c r="N19" s="29">
        <f t="shared" si="3"/>
        <v>100</v>
      </c>
    </row>
    <row r="20" spans="1:14" ht="13.5" customHeight="1" hidden="1">
      <c r="A20" s="41"/>
      <c r="B20" s="41"/>
      <c r="C20" s="41"/>
      <c r="D20" s="147">
        <v>3214</v>
      </c>
      <c r="E20" s="146" t="s">
        <v>126</v>
      </c>
      <c r="F20" s="29">
        <f>'posebni dio'!C25</f>
        <v>3110.49</v>
      </c>
      <c r="G20" s="29">
        <f>'posebni dio'!D25</f>
        <v>3981.68</v>
      </c>
      <c r="H20" s="29">
        <f t="shared" si="1"/>
        <v>128.00812733685046</v>
      </c>
      <c r="I20" s="25">
        <f>'posebni dio'!F25</f>
        <v>4000</v>
      </c>
      <c r="J20" s="29">
        <f t="shared" si="0"/>
        <v>100.46010729139458</v>
      </c>
      <c r="K20" s="25">
        <f>'posebni dio'!H25</f>
        <v>4000</v>
      </c>
      <c r="L20" s="29">
        <f t="shared" si="2"/>
        <v>100</v>
      </c>
      <c r="M20" s="25">
        <f>'posebni dio'!J25</f>
        <v>4000</v>
      </c>
      <c r="N20" s="29">
        <f t="shared" si="3"/>
        <v>100</v>
      </c>
    </row>
    <row r="21" spans="1:14" ht="13.5" customHeight="1" hidden="1">
      <c r="A21" s="41"/>
      <c r="B21" s="41"/>
      <c r="C21" s="41">
        <v>322</v>
      </c>
      <c r="D21" s="147"/>
      <c r="E21" s="150" t="s">
        <v>47</v>
      </c>
      <c r="F21" s="29">
        <f>SUM(F22:F25)</f>
        <v>173829.04</v>
      </c>
      <c r="G21" s="29">
        <f>SUM(G22:G25)</f>
        <v>238901.05000000002</v>
      </c>
      <c r="H21" s="29">
        <f t="shared" si="1"/>
        <v>137.43448735608274</v>
      </c>
      <c r="I21" s="25">
        <f>SUM(I22:I25)</f>
        <v>358400</v>
      </c>
      <c r="J21" s="29">
        <f t="shared" si="0"/>
        <v>150.02026989835332</v>
      </c>
      <c r="K21" s="25">
        <f>SUM(K22:K25)</f>
        <v>358400</v>
      </c>
      <c r="L21" s="29">
        <f t="shared" si="2"/>
        <v>100</v>
      </c>
      <c r="M21" s="25">
        <f>SUM(M22:M25)</f>
        <v>358400</v>
      </c>
      <c r="N21" s="29">
        <f t="shared" si="3"/>
        <v>100</v>
      </c>
    </row>
    <row r="22" spans="1:14" ht="13.5" customHeight="1" hidden="1">
      <c r="A22" s="41"/>
      <c r="B22" s="41"/>
      <c r="C22" s="41"/>
      <c r="D22" s="147">
        <v>3221</v>
      </c>
      <c r="E22" s="141" t="s">
        <v>48</v>
      </c>
      <c r="F22" s="29">
        <f>'posebni dio'!C27</f>
        <v>38289.66</v>
      </c>
      <c r="G22" s="29">
        <f>'posebni dio'!D27</f>
        <v>59725.26</v>
      </c>
      <c r="H22" s="29">
        <f t="shared" si="1"/>
        <v>155.98273789843</v>
      </c>
      <c r="I22" s="25">
        <f>'posebni dio'!F27+'posebni dio'!F92</f>
        <v>59700</v>
      </c>
      <c r="J22" s="29">
        <f t="shared" si="0"/>
        <v>99.95770633731857</v>
      </c>
      <c r="K22" s="25">
        <f>'posebni dio'!H27+'posebni dio'!H92</f>
        <v>59700</v>
      </c>
      <c r="L22" s="29">
        <f t="shared" si="2"/>
        <v>100</v>
      </c>
      <c r="M22" s="25">
        <f>'posebni dio'!J27+'posebni dio'!J92</f>
        <v>59700</v>
      </c>
      <c r="N22" s="29">
        <f t="shared" si="3"/>
        <v>100</v>
      </c>
    </row>
    <row r="23" spans="1:14" ht="13.5" customHeight="1" hidden="1">
      <c r="A23" s="41"/>
      <c r="B23" s="41"/>
      <c r="C23" s="41"/>
      <c r="D23" s="147">
        <v>3223</v>
      </c>
      <c r="E23" s="141" t="s">
        <v>49</v>
      </c>
      <c r="F23" s="29">
        <f>'posebni dio'!C28+'posebni dio'!C93</f>
        <v>130196.6</v>
      </c>
      <c r="G23" s="29">
        <f>'posebni dio'!D28+'posebni dio'!D93</f>
        <v>159267.37</v>
      </c>
      <c r="H23" s="29">
        <f t="shared" si="1"/>
        <v>122.3283634134839</v>
      </c>
      <c r="I23" s="25">
        <f>'posebni dio'!F28+'posebni dio'!F93</f>
        <v>265500</v>
      </c>
      <c r="J23" s="29">
        <f t="shared" si="0"/>
        <v>166.70081260210426</v>
      </c>
      <c r="K23" s="25">
        <f>'posebni dio'!H28+'posebni dio'!H93</f>
        <v>265500</v>
      </c>
      <c r="L23" s="29">
        <f t="shared" si="2"/>
        <v>100</v>
      </c>
      <c r="M23" s="25">
        <f>'posebni dio'!J28+'posebni dio'!J93</f>
        <v>265500</v>
      </c>
      <c r="N23" s="29">
        <f t="shared" si="3"/>
        <v>100</v>
      </c>
    </row>
    <row r="24" spans="1:14" ht="13.5" customHeight="1" hidden="1">
      <c r="A24" s="41"/>
      <c r="B24" s="41"/>
      <c r="C24" s="41"/>
      <c r="D24" s="147">
        <v>3224</v>
      </c>
      <c r="E24" s="149" t="s">
        <v>187</v>
      </c>
      <c r="F24" s="36">
        <f>'posebni dio'!C94+'posebni dio'!C29</f>
        <v>4361.29</v>
      </c>
      <c r="G24" s="36">
        <f>'posebni dio'!D94+'posebni dio'!D29</f>
        <v>13272.28</v>
      </c>
      <c r="H24" s="29">
        <f t="shared" si="1"/>
        <v>304.32005209467843</v>
      </c>
      <c r="I24" s="111">
        <f>'posebni dio'!F94+'posebni dio'!F29</f>
        <v>26600</v>
      </c>
      <c r="J24" s="29">
        <f t="shared" si="0"/>
        <v>200.41771270648297</v>
      </c>
      <c r="K24" s="111">
        <f>'posebni dio'!H94+'posebni dio'!H29</f>
        <v>26600</v>
      </c>
      <c r="L24" s="29">
        <f t="shared" si="2"/>
        <v>100</v>
      </c>
      <c r="M24" s="111">
        <f>'posebni dio'!J94+'posebni dio'!J29</f>
        <v>26600</v>
      </c>
      <c r="N24" s="29">
        <f t="shared" si="3"/>
        <v>100</v>
      </c>
    </row>
    <row r="25" spans="1:14" ht="13.5" customHeight="1" hidden="1">
      <c r="A25" s="41"/>
      <c r="B25" s="41"/>
      <c r="C25" s="41"/>
      <c r="D25" s="147" t="s">
        <v>9</v>
      </c>
      <c r="E25" s="150" t="s">
        <v>10</v>
      </c>
      <c r="F25" s="29">
        <f>'posebni dio'!C30+'posebni dio'!C95</f>
        <v>981.49</v>
      </c>
      <c r="G25" s="29">
        <f>'posebni dio'!D30+'posebni dio'!D95</f>
        <v>6636.14</v>
      </c>
      <c r="H25" s="29">
        <f t="shared" si="1"/>
        <v>676.1291505771837</v>
      </c>
      <c r="I25" s="25">
        <f>'posebni dio'!F30+'posebni dio'!F95</f>
        <v>6600</v>
      </c>
      <c r="J25" s="29">
        <f t="shared" si="0"/>
        <v>99.45540630547276</v>
      </c>
      <c r="K25" s="25">
        <f>'posebni dio'!H30+'posebni dio'!H95</f>
        <v>6600</v>
      </c>
      <c r="L25" s="29">
        <f t="shared" si="2"/>
        <v>100</v>
      </c>
      <c r="M25" s="25">
        <f>'posebni dio'!J30+'posebni dio'!J95</f>
        <v>6600</v>
      </c>
      <c r="N25" s="29">
        <f t="shared" si="3"/>
        <v>100</v>
      </c>
    </row>
    <row r="26" spans="1:14" ht="13.5" customHeight="1" hidden="1">
      <c r="A26" s="41"/>
      <c r="B26" s="41"/>
      <c r="C26" s="41">
        <v>323</v>
      </c>
      <c r="D26" s="164"/>
      <c r="E26" s="150" t="s">
        <v>11</v>
      </c>
      <c r="F26" s="29">
        <f>SUM(F27:F35)</f>
        <v>404617.25</v>
      </c>
      <c r="G26" s="29">
        <f>SUM(G27:G35)</f>
        <v>1028601.77</v>
      </c>
      <c r="H26" s="29">
        <f t="shared" si="1"/>
        <v>254.21599548709307</v>
      </c>
      <c r="I26" s="25">
        <f>SUM(I27:I35)</f>
        <v>1034100</v>
      </c>
      <c r="J26" s="29">
        <f t="shared" si="0"/>
        <v>100.53453437086735</v>
      </c>
      <c r="K26" s="25">
        <f>SUM(K27:K35)</f>
        <v>1003600</v>
      </c>
      <c r="L26" s="29">
        <f t="shared" si="2"/>
        <v>97.0505753795571</v>
      </c>
      <c r="M26" s="25">
        <f>SUM(M27:M35)</f>
        <v>1033100</v>
      </c>
      <c r="N26" s="29">
        <f t="shared" si="3"/>
        <v>102.93941809485851</v>
      </c>
    </row>
    <row r="27" spans="1:14" ht="13.5" customHeight="1" hidden="1">
      <c r="A27" s="41"/>
      <c r="B27" s="41"/>
      <c r="C27" s="41"/>
      <c r="D27" s="140">
        <v>3231</v>
      </c>
      <c r="E27" s="141" t="s">
        <v>50</v>
      </c>
      <c r="F27" s="29">
        <f>'posebni dio'!C33+'posebni dio'!C97</f>
        <v>26396.5</v>
      </c>
      <c r="G27" s="29">
        <f>'posebni dio'!D33+'posebni dio'!D97</f>
        <v>59725.26</v>
      </c>
      <c r="H27" s="29">
        <f t="shared" si="1"/>
        <v>226.2620423162162</v>
      </c>
      <c r="I27" s="25">
        <f>'posebni dio'!F33+'posebni dio'!F97</f>
        <v>79600</v>
      </c>
      <c r="J27" s="29">
        <f t="shared" si="0"/>
        <v>133.27694178309144</v>
      </c>
      <c r="K27" s="25">
        <f>'posebni dio'!H33+'posebni dio'!H97</f>
        <v>79600</v>
      </c>
      <c r="L27" s="29">
        <f t="shared" si="2"/>
        <v>100</v>
      </c>
      <c r="M27" s="25">
        <f>'posebni dio'!J33+'posebni dio'!J97</f>
        <v>79600</v>
      </c>
      <c r="N27" s="29">
        <f t="shared" si="3"/>
        <v>100</v>
      </c>
    </row>
    <row r="28" spans="1:14" ht="13.5" customHeight="1" hidden="1">
      <c r="A28" s="41"/>
      <c r="B28" s="41"/>
      <c r="C28" s="41"/>
      <c r="D28" s="140">
        <v>3232</v>
      </c>
      <c r="E28" s="150" t="s">
        <v>12</v>
      </c>
      <c r="F28" s="29">
        <f>'posebni dio'!C34+'posebni dio'!C98+'posebni dio'!C115</f>
        <v>27368.92</v>
      </c>
      <c r="G28" s="29">
        <f>'posebni dio'!D34+'posebni dio'!D98+'posebni dio'!D115</f>
        <v>477802.11</v>
      </c>
      <c r="H28" s="29">
        <f t="shared" si="1"/>
        <v>1745.7835749455953</v>
      </c>
      <c r="I28" s="25">
        <f>'posebni dio'!F34+'posebni dio'!F98+'posebni dio'!F115</f>
        <v>331800</v>
      </c>
      <c r="J28" s="29">
        <f t="shared" si="0"/>
        <v>69.44297504253383</v>
      </c>
      <c r="K28" s="25">
        <f>'posebni dio'!H34+'posebni dio'!H98+'posebni dio'!H115</f>
        <v>331800</v>
      </c>
      <c r="L28" s="29">
        <f t="shared" si="2"/>
        <v>100</v>
      </c>
      <c r="M28" s="25">
        <f>'posebni dio'!J34+'posebni dio'!J98+'posebni dio'!J115</f>
        <v>331800</v>
      </c>
      <c r="N28" s="29">
        <f t="shared" si="3"/>
        <v>100</v>
      </c>
    </row>
    <row r="29" spans="1:14" ht="13.5" customHeight="1" hidden="1">
      <c r="A29" s="41"/>
      <c r="B29" s="41"/>
      <c r="C29" s="41"/>
      <c r="D29" s="144">
        <v>3233</v>
      </c>
      <c r="E29" s="152" t="s">
        <v>115</v>
      </c>
      <c r="F29" s="29">
        <f>'posebni dio'!C35</f>
        <v>10593.7</v>
      </c>
      <c r="G29" s="29">
        <f>'posebni dio'!D35</f>
        <v>31853.47</v>
      </c>
      <c r="H29" s="29">
        <f t="shared" si="1"/>
        <v>300.68314186733625</v>
      </c>
      <c r="I29" s="25">
        <f>'posebni dio'!F35</f>
        <v>39800</v>
      </c>
      <c r="J29" s="29">
        <f t="shared" si="0"/>
        <v>124.94714076676732</v>
      </c>
      <c r="K29" s="25">
        <f>'posebni dio'!H35</f>
        <v>39800</v>
      </c>
      <c r="L29" s="29">
        <f t="shared" si="2"/>
        <v>100</v>
      </c>
      <c r="M29" s="25">
        <f>'posebni dio'!J35</f>
        <v>39800</v>
      </c>
      <c r="N29" s="29">
        <f t="shared" si="3"/>
        <v>100</v>
      </c>
    </row>
    <row r="30" spans="1:14" ht="13.5" customHeight="1" hidden="1">
      <c r="A30" s="41"/>
      <c r="B30" s="41"/>
      <c r="C30" s="41"/>
      <c r="D30" s="140">
        <v>3234</v>
      </c>
      <c r="E30" s="146" t="s">
        <v>51</v>
      </c>
      <c r="F30" s="29">
        <f>'posebni dio'!C36+'posebni dio'!C99</f>
        <v>17082.21</v>
      </c>
      <c r="G30" s="29">
        <f>'posebni dio'!D36+'posebni dio'!D99</f>
        <v>26544.56</v>
      </c>
      <c r="H30" s="29">
        <f t="shared" si="1"/>
        <v>155.3930082817153</v>
      </c>
      <c r="I30" s="25">
        <f>'posebni dio'!F36+'posebni dio'!F99</f>
        <v>26600</v>
      </c>
      <c r="J30" s="29">
        <f t="shared" si="0"/>
        <v>100.20885635324149</v>
      </c>
      <c r="K30" s="25">
        <f>'posebni dio'!H36+'posebni dio'!H99</f>
        <v>26600</v>
      </c>
      <c r="L30" s="29">
        <f t="shared" si="2"/>
        <v>100</v>
      </c>
      <c r="M30" s="25">
        <f>'posebni dio'!J36+'posebni dio'!J99</f>
        <v>26600</v>
      </c>
      <c r="N30" s="29">
        <f t="shared" si="3"/>
        <v>100</v>
      </c>
    </row>
    <row r="31" spans="1:14" ht="13.5" customHeight="1" hidden="1">
      <c r="A31" s="41"/>
      <c r="B31" s="41"/>
      <c r="C31" s="41"/>
      <c r="D31" s="140">
        <v>3235</v>
      </c>
      <c r="E31" s="146" t="s">
        <v>52</v>
      </c>
      <c r="F31" s="29">
        <f>'posebni dio'!C37+'posebni dio'!C116</f>
        <v>2791.16</v>
      </c>
      <c r="G31" s="29">
        <f>'posebni dio'!D37+'posebni dio'!D116</f>
        <v>15926.74</v>
      </c>
      <c r="H31" s="29">
        <f t="shared" si="1"/>
        <v>570.6136516717064</v>
      </c>
      <c r="I31" s="25">
        <f>'posebni dio'!F37+'posebni dio'!F116</f>
        <v>16000</v>
      </c>
      <c r="J31" s="29">
        <f t="shared" si="0"/>
        <v>100.45998113863854</v>
      </c>
      <c r="K31" s="25">
        <f>'posebni dio'!H37+'posebni dio'!H116</f>
        <v>16000</v>
      </c>
      <c r="L31" s="29">
        <f t="shared" si="2"/>
        <v>100</v>
      </c>
      <c r="M31" s="25">
        <f>'posebni dio'!J37+'posebni dio'!J116</f>
        <v>16000</v>
      </c>
      <c r="N31" s="29">
        <f t="shared" si="3"/>
        <v>100</v>
      </c>
    </row>
    <row r="32" spans="1:14" ht="13.5" customHeight="1" hidden="1">
      <c r="A32" s="41"/>
      <c r="B32" s="41"/>
      <c r="C32" s="41"/>
      <c r="D32" s="140">
        <v>3236</v>
      </c>
      <c r="E32" s="146" t="s">
        <v>53</v>
      </c>
      <c r="F32" s="29">
        <f>'posebni dio'!C38</f>
        <v>22726.13</v>
      </c>
      <c r="G32" s="29">
        <f>'posebni dio'!D38</f>
        <v>2654.46</v>
      </c>
      <c r="H32" s="29">
        <f t="shared" si="1"/>
        <v>11.680211281023208</v>
      </c>
      <c r="I32" s="25">
        <f>'posebni dio'!F38</f>
        <v>33200</v>
      </c>
      <c r="J32" s="29">
        <f t="shared" si="0"/>
        <v>1250.7251945781816</v>
      </c>
      <c r="K32" s="25">
        <f>'posebni dio'!H38</f>
        <v>2700</v>
      </c>
      <c r="L32" s="29">
        <f t="shared" si="2"/>
        <v>8.132530120481928</v>
      </c>
      <c r="M32" s="25">
        <f>'posebni dio'!J38</f>
        <v>32200</v>
      </c>
      <c r="N32" s="29">
        <f t="shared" si="3"/>
        <v>1192.5925925925926</v>
      </c>
    </row>
    <row r="33" spans="1:14" ht="13.5" customHeight="1" hidden="1">
      <c r="A33" s="41"/>
      <c r="B33" s="41"/>
      <c r="C33" s="41"/>
      <c r="D33" s="140">
        <v>3237</v>
      </c>
      <c r="E33" s="150" t="s">
        <v>13</v>
      </c>
      <c r="F33" s="29">
        <f>'posebni dio'!C39+'posebni dio'!C88+'posebni dio'!C100+'posebni dio'!C117+'posebni dio'!C132+'posebni dio'!C148</f>
        <v>196843.13</v>
      </c>
      <c r="G33" s="29">
        <f>'posebni dio'!D39+'posebni dio'!D88+'posebni dio'!D100+'posebni dio'!D117+'posebni dio'!D132+'posebni dio'!D148</f>
        <v>265445.62</v>
      </c>
      <c r="H33" s="29">
        <f t="shared" si="1"/>
        <v>134.85135092090843</v>
      </c>
      <c r="I33" s="25">
        <f>'posebni dio'!F39+'posebni dio'!F88+'posebni dio'!F100+'posebni dio'!F117+'posebni dio'!F132+'posebni dio'!F148</f>
        <v>331800</v>
      </c>
      <c r="J33" s="29">
        <f t="shared" si="0"/>
        <v>124.99735350690662</v>
      </c>
      <c r="K33" s="25">
        <f>'posebni dio'!H39+'posebni dio'!H88+'posebni dio'!H100+'posebni dio'!H117+'posebni dio'!H132+'posebni dio'!H148</f>
        <v>331800</v>
      </c>
      <c r="L33" s="29">
        <f t="shared" si="2"/>
        <v>100</v>
      </c>
      <c r="M33" s="25">
        <f>'posebni dio'!J39+'posebni dio'!J88+'posebni dio'!J100+'posebni dio'!J117+'posebni dio'!J132+'posebni dio'!J148</f>
        <v>331800</v>
      </c>
      <c r="N33" s="29">
        <f t="shared" si="3"/>
        <v>100</v>
      </c>
    </row>
    <row r="34" spans="1:14" ht="13.5" customHeight="1" hidden="1">
      <c r="A34" s="41"/>
      <c r="B34" s="41"/>
      <c r="C34" s="41"/>
      <c r="D34" s="140">
        <v>3238</v>
      </c>
      <c r="E34" s="150" t="s">
        <v>14</v>
      </c>
      <c r="F34" s="29">
        <f>'posebni dio'!C40+'posebni dio'!C140</f>
        <v>12537.53</v>
      </c>
      <c r="G34" s="29">
        <f>'posebni dio'!D40+'posebni dio'!D140</f>
        <v>15926.74</v>
      </c>
      <c r="H34" s="29">
        <f t="shared" si="1"/>
        <v>127.03251756925007</v>
      </c>
      <c r="I34" s="25">
        <f>'posebni dio'!F40+'posebni dio'!F140</f>
        <v>16000</v>
      </c>
      <c r="J34" s="29">
        <f t="shared" si="0"/>
        <v>100.45998113863854</v>
      </c>
      <c r="K34" s="25">
        <f>'posebni dio'!H40+'posebni dio'!H140</f>
        <v>16000</v>
      </c>
      <c r="L34" s="29">
        <f t="shared" si="2"/>
        <v>100</v>
      </c>
      <c r="M34" s="25">
        <f>'posebni dio'!J40+'posebni dio'!J140</f>
        <v>16000</v>
      </c>
      <c r="N34" s="29">
        <f t="shared" si="3"/>
        <v>100</v>
      </c>
    </row>
    <row r="35" spans="1:14" ht="13.5" customHeight="1" hidden="1">
      <c r="A35" s="41"/>
      <c r="B35" s="41"/>
      <c r="C35" s="41"/>
      <c r="D35" s="140">
        <v>3239</v>
      </c>
      <c r="E35" s="150" t="s">
        <v>54</v>
      </c>
      <c r="F35" s="29">
        <f>'posebni dio'!C41+'posebni dio'!C101</f>
        <v>88277.97</v>
      </c>
      <c r="G35" s="29">
        <f>'posebni dio'!D41+'posebni dio'!D101</f>
        <v>132722.81</v>
      </c>
      <c r="H35" s="29">
        <f t="shared" si="1"/>
        <v>150.34646809390836</v>
      </c>
      <c r="I35" s="25">
        <f>'posebni dio'!F41+'posebni dio'!F101</f>
        <v>159300</v>
      </c>
      <c r="J35" s="29">
        <f t="shared" si="0"/>
        <v>120.02458356630635</v>
      </c>
      <c r="K35" s="25">
        <f>'posebni dio'!H41+'posebni dio'!H101</f>
        <v>159300</v>
      </c>
      <c r="L35" s="29">
        <f t="shared" si="2"/>
        <v>100</v>
      </c>
      <c r="M35" s="25">
        <f>'posebni dio'!J41+'posebni dio'!J101</f>
        <v>159300</v>
      </c>
      <c r="N35" s="29">
        <f t="shared" si="3"/>
        <v>100</v>
      </c>
    </row>
    <row r="36" spans="1:14" ht="13.5" customHeight="1" hidden="1">
      <c r="A36" s="41"/>
      <c r="B36" s="41"/>
      <c r="C36" s="41">
        <v>324</v>
      </c>
      <c r="D36" s="140"/>
      <c r="E36" s="141" t="s">
        <v>127</v>
      </c>
      <c r="F36" s="29">
        <f>SUM(F37)</f>
        <v>0</v>
      </c>
      <c r="G36" s="29">
        <f>SUM(G37)</f>
        <v>3981.68</v>
      </c>
      <c r="H36" s="36" t="s">
        <v>188</v>
      </c>
      <c r="I36" s="25">
        <f>SUM(I37)</f>
        <v>4000</v>
      </c>
      <c r="J36" s="29">
        <f>I36/G36*100</f>
        <v>100.46010729139458</v>
      </c>
      <c r="K36" s="25">
        <f>SUM(K37)</f>
        <v>4000</v>
      </c>
      <c r="L36" s="29">
        <f>K36/I36*100</f>
        <v>100</v>
      </c>
      <c r="M36" s="25">
        <f>SUM(M37)</f>
        <v>4000</v>
      </c>
      <c r="N36" s="29">
        <f>M36/K36*100</f>
        <v>100</v>
      </c>
    </row>
    <row r="37" spans="1:14" ht="13.5" customHeight="1" hidden="1">
      <c r="A37" s="41"/>
      <c r="B37" s="41"/>
      <c r="C37" s="41"/>
      <c r="D37" s="140">
        <v>3241</v>
      </c>
      <c r="E37" s="141" t="s">
        <v>127</v>
      </c>
      <c r="F37" s="29">
        <f>'posebni dio'!C43</f>
        <v>0</v>
      </c>
      <c r="G37" s="29">
        <f>'posebni dio'!D43</f>
        <v>3981.68</v>
      </c>
      <c r="H37" s="36" t="s">
        <v>188</v>
      </c>
      <c r="I37" s="25">
        <f>'posebni dio'!F43</f>
        <v>4000</v>
      </c>
      <c r="J37" s="29">
        <f>I37/G37*100</f>
        <v>100.46010729139458</v>
      </c>
      <c r="K37" s="25">
        <f>'posebni dio'!H43</f>
        <v>4000</v>
      </c>
      <c r="L37" s="29">
        <f>K37/I37*100</f>
        <v>100</v>
      </c>
      <c r="M37" s="25">
        <f>'posebni dio'!J43</f>
        <v>4000</v>
      </c>
      <c r="N37" s="29">
        <f>M37/K37*100</f>
        <v>100</v>
      </c>
    </row>
    <row r="38" spans="1:14" ht="13.5" customHeight="1" hidden="1">
      <c r="A38" s="41"/>
      <c r="B38" s="41"/>
      <c r="C38" s="41">
        <v>329</v>
      </c>
      <c r="D38" s="140"/>
      <c r="E38" s="141" t="s">
        <v>56</v>
      </c>
      <c r="F38" s="29">
        <f>SUM(F39:F45)</f>
        <v>414343.35</v>
      </c>
      <c r="G38" s="29">
        <f>SUM(G39:G45)</f>
        <v>1815648.01</v>
      </c>
      <c r="H38" s="29">
        <f t="shared" si="1"/>
        <v>438.1989019493133</v>
      </c>
      <c r="I38" s="25">
        <f>SUM(I39:I45)</f>
        <v>1763100</v>
      </c>
      <c r="J38" s="29">
        <f aca="true" t="shared" si="4" ref="J38:J50">I38/G38*100</f>
        <v>97.10582614523395</v>
      </c>
      <c r="K38" s="25">
        <f>SUM(K39:K45)</f>
        <v>1457800</v>
      </c>
      <c r="L38" s="29">
        <f t="shared" si="2"/>
        <v>82.6839090238784</v>
      </c>
      <c r="M38" s="25">
        <f>SUM(M39:M45)</f>
        <v>1391400</v>
      </c>
      <c r="N38" s="29">
        <f t="shared" si="3"/>
        <v>95.44519138427768</v>
      </c>
    </row>
    <row r="39" spans="1:14" ht="24" customHeight="1" hidden="1">
      <c r="A39" s="41"/>
      <c r="B39" s="41"/>
      <c r="C39" s="41"/>
      <c r="D39" s="155">
        <v>3291</v>
      </c>
      <c r="E39" s="76" t="s">
        <v>208</v>
      </c>
      <c r="F39" s="29">
        <f>'posebni dio'!C45</f>
        <v>2438.92</v>
      </c>
      <c r="G39" s="29">
        <f>'posebni dio'!D45</f>
        <v>6636.14</v>
      </c>
      <c r="H39" s="29">
        <f t="shared" si="1"/>
        <v>272.09338559690354</v>
      </c>
      <c r="I39" s="25">
        <f>'posebni dio'!F45</f>
        <v>6600</v>
      </c>
      <c r="J39" s="29">
        <f t="shared" si="4"/>
        <v>99.45540630547276</v>
      </c>
      <c r="K39" s="25">
        <f>'posebni dio'!H45</f>
        <v>6600</v>
      </c>
      <c r="L39" s="29">
        <f t="shared" si="2"/>
        <v>100</v>
      </c>
      <c r="M39" s="25">
        <f>'posebni dio'!J45</f>
        <v>6600</v>
      </c>
      <c r="N39" s="29">
        <f t="shared" si="3"/>
        <v>100</v>
      </c>
    </row>
    <row r="40" spans="1:14" ht="13.5" customHeight="1" hidden="1">
      <c r="A40" s="41"/>
      <c r="B40" s="41"/>
      <c r="C40" s="41"/>
      <c r="D40" s="140">
        <v>3292</v>
      </c>
      <c r="E40" s="141" t="s">
        <v>57</v>
      </c>
      <c r="F40" s="29">
        <f>'posebni dio'!C46</f>
        <v>5059.06</v>
      </c>
      <c r="G40" s="29">
        <f>'posebni dio'!D46</f>
        <v>13272.28</v>
      </c>
      <c r="H40" s="29">
        <f t="shared" si="1"/>
        <v>262.34676007005254</v>
      </c>
      <c r="I40" s="25">
        <f>'posebni dio'!F46</f>
        <v>13300</v>
      </c>
      <c r="J40" s="29">
        <f t="shared" si="4"/>
        <v>100.20885635324149</v>
      </c>
      <c r="K40" s="25">
        <f>'posebni dio'!H46</f>
        <v>13300</v>
      </c>
      <c r="L40" s="29">
        <f t="shared" si="2"/>
        <v>100</v>
      </c>
      <c r="M40" s="25">
        <f>'posebni dio'!J46</f>
        <v>13300</v>
      </c>
      <c r="N40" s="29">
        <f t="shared" si="3"/>
        <v>100</v>
      </c>
    </row>
    <row r="41" spans="1:14" ht="13.5" customHeight="1" hidden="1">
      <c r="A41" s="41"/>
      <c r="B41" s="41"/>
      <c r="C41" s="41"/>
      <c r="D41" s="140">
        <v>3293</v>
      </c>
      <c r="E41" s="141" t="s">
        <v>58</v>
      </c>
      <c r="F41" s="29">
        <f>'posebni dio'!C47</f>
        <v>2764.2</v>
      </c>
      <c r="G41" s="29">
        <f>'posebni dio'!D47</f>
        <v>3318.07</v>
      </c>
      <c r="H41" s="29">
        <f t="shared" si="1"/>
        <v>120.03726213732726</v>
      </c>
      <c r="I41" s="25">
        <f>'posebni dio'!F47</f>
        <v>3700</v>
      </c>
      <c r="J41" s="29">
        <f t="shared" si="4"/>
        <v>111.51060706977249</v>
      </c>
      <c r="K41" s="25">
        <f>'posebni dio'!H47</f>
        <v>3700</v>
      </c>
      <c r="L41" s="29">
        <f t="shared" si="2"/>
        <v>100</v>
      </c>
      <c r="M41" s="25">
        <f>'posebni dio'!J47</f>
        <v>3700</v>
      </c>
      <c r="N41" s="29">
        <f t="shared" si="3"/>
        <v>100</v>
      </c>
    </row>
    <row r="42" spans="1:14" ht="13.5" customHeight="1" hidden="1">
      <c r="A42" s="41"/>
      <c r="B42" s="41"/>
      <c r="C42" s="41"/>
      <c r="D42" s="140">
        <v>3294</v>
      </c>
      <c r="E42" s="141" t="s">
        <v>213</v>
      </c>
      <c r="F42" s="29">
        <f>'posebni dio'!C48</f>
        <v>437.45</v>
      </c>
      <c r="G42" s="29">
        <f>'posebni dio'!D48</f>
        <v>663.61</v>
      </c>
      <c r="H42" s="29">
        <f t="shared" si="1"/>
        <v>151.6996228140359</v>
      </c>
      <c r="I42" s="25">
        <f>'posebni dio'!F48</f>
        <v>700</v>
      </c>
      <c r="J42" s="29">
        <f t="shared" si="4"/>
        <v>105.48364250086648</v>
      </c>
      <c r="K42" s="25">
        <f>'posebni dio'!H48</f>
        <v>700</v>
      </c>
      <c r="L42" s="29">
        <f t="shared" si="2"/>
        <v>100</v>
      </c>
      <c r="M42" s="25">
        <f>'posebni dio'!J48</f>
        <v>700</v>
      </c>
      <c r="N42" s="29">
        <f t="shared" si="3"/>
        <v>100</v>
      </c>
    </row>
    <row r="43" spans="1:14" ht="13.5" customHeight="1" hidden="1">
      <c r="A43" s="41"/>
      <c r="B43" s="41"/>
      <c r="C43" s="41"/>
      <c r="D43" s="144">
        <v>3295</v>
      </c>
      <c r="E43" s="145" t="s">
        <v>116</v>
      </c>
      <c r="F43" s="29">
        <f>'posebni dio'!C49+'posebni dio'!C119</f>
        <v>8772.01</v>
      </c>
      <c r="G43" s="29">
        <f>'posebni dio'!D49+'posebni dio'!D119</f>
        <v>26544.56</v>
      </c>
      <c r="H43" s="29">
        <f t="shared" si="1"/>
        <v>302.60521818830574</v>
      </c>
      <c r="I43" s="25">
        <f>'posebni dio'!F49+'posebni dio'!F119</f>
        <v>26600</v>
      </c>
      <c r="J43" s="29">
        <f t="shared" si="4"/>
        <v>100.20885635324149</v>
      </c>
      <c r="K43" s="25">
        <f>'posebni dio'!H49+'posebni dio'!H119</f>
        <v>26600</v>
      </c>
      <c r="L43" s="29">
        <f t="shared" si="2"/>
        <v>100</v>
      </c>
      <c r="M43" s="25">
        <f>'posebni dio'!J49+'posebni dio'!J119</f>
        <v>26600</v>
      </c>
      <c r="N43" s="29">
        <f t="shared" si="3"/>
        <v>100</v>
      </c>
    </row>
    <row r="44" spans="1:14" ht="13.5" customHeight="1" hidden="1">
      <c r="A44" s="41"/>
      <c r="B44" s="41"/>
      <c r="C44" s="41"/>
      <c r="D44" s="144">
        <v>3296</v>
      </c>
      <c r="E44" s="145" t="s">
        <v>191</v>
      </c>
      <c r="F44" s="29">
        <f>'posebni dio'!C50+'posebni dio'!C120</f>
        <v>391352.54</v>
      </c>
      <c r="G44" s="29">
        <f>'posebni dio'!D50+'posebni dio'!D120</f>
        <v>1751941.07</v>
      </c>
      <c r="H44" s="29">
        <f t="shared" si="1"/>
        <v>447.66314024689865</v>
      </c>
      <c r="I44" s="25">
        <f>'posebni dio'!F50+'posebni dio'!F120</f>
        <v>1698900</v>
      </c>
      <c r="J44" s="29">
        <f t="shared" si="4"/>
        <v>96.97243983212289</v>
      </c>
      <c r="K44" s="25">
        <f>'posebni dio'!H50+'posebni dio'!H120</f>
        <v>1393600</v>
      </c>
      <c r="L44" s="29">
        <f>K44/I44*100</f>
        <v>82.02954853140267</v>
      </c>
      <c r="M44" s="25">
        <f>'posebni dio'!J50+'posebni dio'!J120</f>
        <v>1327200</v>
      </c>
      <c r="N44" s="29">
        <f>M44/K44*100</f>
        <v>95.2353616532721</v>
      </c>
    </row>
    <row r="45" spans="1:14" ht="13.5" customHeight="1" hidden="1">
      <c r="A45" s="41"/>
      <c r="B45" s="41"/>
      <c r="C45" s="41"/>
      <c r="D45" s="140">
        <v>3299</v>
      </c>
      <c r="E45" s="141" t="s">
        <v>56</v>
      </c>
      <c r="F45" s="29">
        <f>'posebni dio'!C51</f>
        <v>3519.17</v>
      </c>
      <c r="G45" s="29">
        <f>'posebni dio'!D51</f>
        <v>13272.28</v>
      </c>
      <c r="H45" s="29">
        <f t="shared" si="1"/>
        <v>377.1423375398177</v>
      </c>
      <c r="I45" s="25">
        <f>'posebni dio'!F51</f>
        <v>13300</v>
      </c>
      <c r="J45" s="29">
        <f t="shared" si="4"/>
        <v>100.20885635324149</v>
      </c>
      <c r="K45" s="25">
        <f>'posebni dio'!H51</f>
        <v>13300</v>
      </c>
      <c r="L45" s="29">
        <f t="shared" si="2"/>
        <v>100</v>
      </c>
      <c r="M45" s="25">
        <f>'posebni dio'!J51</f>
        <v>13300</v>
      </c>
      <c r="N45" s="29">
        <f t="shared" si="3"/>
        <v>100</v>
      </c>
    </row>
    <row r="46" spans="2:14" ht="13.5" customHeight="1">
      <c r="B46" s="195">
        <v>34</v>
      </c>
      <c r="D46" s="154"/>
      <c r="E46" s="52" t="s">
        <v>15</v>
      </c>
      <c r="F46" s="29">
        <f>F47+F55</f>
        <v>45012.64000000001</v>
      </c>
      <c r="G46" s="29">
        <f>G47+G55</f>
        <v>4399761.1</v>
      </c>
      <c r="H46" s="29">
        <f t="shared" si="1"/>
        <v>9774.501340068033</v>
      </c>
      <c r="I46" s="25">
        <f>I47+I55</f>
        <v>2139100</v>
      </c>
      <c r="J46" s="29">
        <f t="shared" si="4"/>
        <v>48.61854885711863</v>
      </c>
      <c r="K46" s="25">
        <f>K47+K55</f>
        <v>1841800</v>
      </c>
      <c r="L46" s="29">
        <f t="shared" si="2"/>
        <v>86.10163152727782</v>
      </c>
      <c r="M46" s="25">
        <f>M47+M55</f>
        <v>1656700</v>
      </c>
      <c r="N46" s="29">
        <f t="shared" si="3"/>
        <v>89.95004886524053</v>
      </c>
    </row>
    <row r="47" spans="3:14" ht="13.5" customHeight="1" hidden="1">
      <c r="C47" s="195">
        <v>342</v>
      </c>
      <c r="D47" s="154"/>
      <c r="E47" s="45" t="s">
        <v>107</v>
      </c>
      <c r="F47" s="29">
        <f>SUM(F54,F51,F48)</f>
        <v>0</v>
      </c>
      <c r="G47" s="29">
        <f>SUM(G54,G51,G48)</f>
        <v>0</v>
      </c>
      <c r="H47" s="29" t="e">
        <f t="shared" si="1"/>
        <v>#DIV/0!</v>
      </c>
      <c r="I47" s="25">
        <f>SUM(I54,I51,I48)</f>
        <v>0</v>
      </c>
      <c r="J47" s="36" t="s">
        <v>188</v>
      </c>
      <c r="K47" s="111">
        <f>SUM(K54,K51,K48)</f>
        <v>0</v>
      </c>
      <c r="L47" s="36" t="s">
        <v>188</v>
      </c>
      <c r="M47" s="111">
        <f>SUM(M54,M51,M48)</f>
        <v>0</v>
      </c>
      <c r="N47" s="36" t="s">
        <v>188</v>
      </c>
    </row>
    <row r="48" spans="4:14" ht="24" customHeight="1" hidden="1">
      <c r="D48" s="155">
        <v>3422</v>
      </c>
      <c r="E48" s="156" t="s">
        <v>153</v>
      </c>
      <c r="F48" s="29">
        <f>SUM(F49+F50)</f>
        <v>0</v>
      </c>
      <c r="G48" s="29">
        <f>SUM(G49+G50)</f>
        <v>0</v>
      </c>
      <c r="H48" s="29" t="e">
        <f t="shared" si="1"/>
        <v>#DIV/0!</v>
      </c>
      <c r="I48" s="25">
        <f>SUM(I49+I50)</f>
        <v>0</v>
      </c>
      <c r="J48" s="36" t="s">
        <v>188</v>
      </c>
      <c r="K48" s="111">
        <f>SUM(K49+K50)</f>
        <v>0</v>
      </c>
      <c r="L48" s="36" t="s">
        <v>188</v>
      </c>
      <c r="M48" s="111">
        <f>SUM(M49+M50)</f>
        <v>0</v>
      </c>
      <c r="N48" s="36" t="s">
        <v>188</v>
      </c>
    </row>
    <row r="49" spans="4:14" ht="14.25" customHeight="1" hidden="1">
      <c r="D49" s="155"/>
      <c r="E49" s="156" t="s">
        <v>59</v>
      </c>
      <c r="F49" s="29">
        <f>'posebni dio'!C168</f>
        <v>0</v>
      </c>
      <c r="G49" s="29">
        <f>'posebni dio'!D168</f>
        <v>0</v>
      </c>
      <c r="H49" s="29" t="e">
        <f t="shared" si="1"/>
        <v>#DIV/0!</v>
      </c>
      <c r="I49" s="25">
        <f>'posebni dio'!F168</f>
        <v>0</v>
      </c>
      <c r="J49" s="36" t="s">
        <v>188</v>
      </c>
      <c r="K49" s="111">
        <f>'posebni dio'!H168</f>
        <v>0</v>
      </c>
      <c r="L49" s="36" t="s">
        <v>188</v>
      </c>
      <c r="M49" s="111">
        <f>'posebni dio'!J168</f>
        <v>0</v>
      </c>
      <c r="N49" s="36" t="s">
        <v>188</v>
      </c>
    </row>
    <row r="50" spans="4:14" ht="13.5" customHeight="1" hidden="1">
      <c r="D50" s="155"/>
      <c r="E50" s="156" t="s">
        <v>159</v>
      </c>
      <c r="F50" s="29">
        <v>0</v>
      </c>
      <c r="G50" s="29">
        <v>0</v>
      </c>
      <c r="H50" s="29" t="e">
        <f t="shared" si="1"/>
        <v>#DIV/0!</v>
      </c>
      <c r="I50" s="25">
        <v>0</v>
      </c>
      <c r="J50" s="36" t="e">
        <f t="shared" si="4"/>
        <v>#DIV/0!</v>
      </c>
      <c r="K50" s="111">
        <v>0</v>
      </c>
      <c r="L50" s="36" t="e">
        <f t="shared" si="2"/>
        <v>#DIV/0!</v>
      </c>
      <c r="M50" s="111">
        <v>0</v>
      </c>
      <c r="N50" s="36" t="e">
        <f t="shared" si="3"/>
        <v>#DIV/0!</v>
      </c>
    </row>
    <row r="51" spans="4:14" ht="24" customHeight="1" hidden="1">
      <c r="D51" s="157" t="s">
        <v>55</v>
      </c>
      <c r="E51" s="45" t="s">
        <v>96</v>
      </c>
      <c r="F51" s="29">
        <f>SUM(F52+F53)</f>
        <v>0</v>
      </c>
      <c r="G51" s="29">
        <f>SUM(G52+G53)</f>
        <v>0</v>
      </c>
      <c r="H51" s="29" t="e">
        <f t="shared" si="1"/>
        <v>#DIV/0!</v>
      </c>
      <c r="I51" s="25">
        <f>SUM(I52+I53)</f>
        <v>0</v>
      </c>
      <c r="J51" s="36" t="s">
        <v>188</v>
      </c>
      <c r="K51" s="111">
        <f>SUM(K52+K53)</f>
        <v>0</v>
      </c>
      <c r="L51" s="36" t="s">
        <v>188</v>
      </c>
      <c r="M51" s="111">
        <f>SUM(M52+M53)</f>
        <v>0</v>
      </c>
      <c r="N51" s="36" t="s">
        <v>188</v>
      </c>
    </row>
    <row r="52" spans="1:14" ht="13.5" customHeight="1" hidden="1">
      <c r="A52" s="41"/>
      <c r="B52" s="41"/>
      <c r="C52" s="41"/>
      <c r="D52" s="147"/>
      <c r="E52" s="141" t="s">
        <v>59</v>
      </c>
      <c r="F52" s="29">
        <f>'posebni dio'!C169</f>
        <v>0</v>
      </c>
      <c r="G52" s="29">
        <f>'posebni dio'!D169</f>
        <v>0</v>
      </c>
      <c r="H52" s="29" t="e">
        <f t="shared" si="1"/>
        <v>#DIV/0!</v>
      </c>
      <c r="I52" s="25">
        <f>'posebni dio'!F169</f>
        <v>0</v>
      </c>
      <c r="J52" s="36" t="s">
        <v>188</v>
      </c>
      <c r="K52" s="111">
        <f>'posebni dio'!H169</f>
        <v>0</v>
      </c>
      <c r="L52" s="36" t="s">
        <v>188</v>
      </c>
      <c r="M52" s="111">
        <f>'posebni dio'!J169</f>
        <v>0</v>
      </c>
      <c r="N52" s="36" t="s">
        <v>188</v>
      </c>
    </row>
    <row r="53" spans="1:14" ht="13.5" customHeight="1" hidden="1">
      <c r="A53" s="41"/>
      <c r="B53" s="41"/>
      <c r="C53" s="41"/>
      <c r="D53" s="147"/>
      <c r="E53" s="141" t="s">
        <v>159</v>
      </c>
      <c r="F53" s="29">
        <f>'posebni dio'!C188</f>
        <v>0</v>
      </c>
      <c r="G53" s="29">
        <f>'posebni dio'!D188</f>
        <v>0</v>
      </c>
      <c r="H53" s="29" t="e">
        <f t="shared" si="1"/>
        <v>#DIV/0!</v>
      </c>
      <c r="I53" s="25">
        <f>'posebni dio'!F188</f>
        <v>0</v>
      </c>
      <c r="J53" s="36" t="s">
        <v>188</v>
      </c>
      <c r="K53" s="25">
        <f>'posebni dio'!H188</f>
        <v>0</v>
      </c>
      <c r="L53" s="36" t="s">
        <v>188</v>
      </c>
      <c r="M53" s="25">
        <f>'posebni dio'!J188</f>
        <v>0</v>
      </c>
      <c r="N53" s="36" t="s">
        <v>188</v>
      </c>
    </row>
    <row r="54" spans="4:14" ht="24" customHeight="1" hidden="1">
      <c r="D54" s="157">
        <v>3426</v>
      </c>
      <c r="E54" s="156" t="s">
        <v>179</v>
      </c>
      <c r="F54" s="29">
        <f>'posebni dio'!C170</f>
        <v>0</v>
      </c>
      <c r="G54" s="29">
        <f>'posebni dio'!D170</f>
        <v>0</v>
      </c>
      <c r="H54" s="29" t="e">
        <f t="shared" si="1"/>
        <v>#DIV/0!</v>
      </c>
      <c r="I54" s="25">
        <f>'posebni dio'!F170</f>
        <v>0</v>
      </c>
      <c r="J54" s="36" t="s">
        <v>188</v>
      </c>
      <c r="K54" s="25">
        <f>'posebni dio'!H170</f>
        <v>0</v>
      </c>
      <c r="L54" s="36" t="s">
        <v>188</v>
      </c>
      <c r="M54" s="25">
        <f>'posebni dio'!J170</f>
        <v>0</v>
      </c>
      <c r="N54" s="36" t="s">
        <v>188</v>
      </c>
    </row>
    <row r="55" spans="1:14" ht="13.5" customHeight="1" hidden="1">
      <c r="A55" s="41"/>
      <c r="B55" s="41"/>
      <c r="C55" s="41">
        <v>343</v>
      </c>
      <c r="D55" s="140"/>
      <c r="E55" s="141" t="s">
        <v>63</v>
      </c>
      <c r="F55" s="29">
        <f>SUM(F56:F59)</f>
        <v>45012.64000000001</v>
      </c>
      <c r="G55" s="29">
        <f>SUM(G56:G59)</f>
        <v>4399761.1</v>
      </c>
      <c r="H55" s="29">
        <f t="shared" si="1"/>
        <v>9774.501340068033</v>
      </c>
      <c r="I55" s="25">
        <f>SUM(I56:I59)</f>
        <v>2139100</v>
      </c>
      <c r="J55" s="29">
        <f aca="true" t="shared" si="5" ref="J55:J65">I55/G55*100</f>
        <v>48.61854885711863</v>
      </c>
      <c r="K55" s="25">
        <f>SUM(K56:K59)</f>
        <v>1841800</v>
      </c>
      <c r="L55" s="29">
        <f t="shared" si="2"/>
        <v>86.10163152727782</v>
      </c>
      <c r="M55" s="25">
        <f>SUM(M56:M59)</f>
        <v>1656700</v>
      </c>
      <c r="N55" s="29">
        <f t="shared" si="3"/>
        <v>89.95004886524053</v>
      </c>
    </row>
    <row r="56" spans="1:14" ht="13.5" customHeight="1" hidden="1">
      <c r="A56" s="41"/>
      <c r="B56" s="41"/>
      <c r="C56" s="41"/>
      <c r="D56" s="139">
        <v>3431</v>
      </c>
      <c r="E56" s="141" t="s">
        <v>64</v>
      </c>
      <c r="F56" s="29">
        <f>'posebni dio'!C54</f>
        <v>9786.75</v>
      </c>
      <c r="G56" s="29">
        <f>'posebni dio'!D54</f>
        <v>13272.28</v>
      </c>
      <c r="H56" s="29">
        <f t="shared" si="1"/>
        <v>135.61478529644674</v>
      </c>
      <c r="I56" s="25">
        <f>'posebni dio'!F54</f>
        <v>13300</v>
      </c>
      <c r="J56" s="29">
        <f t="shared" si="5"/>
        <v>100.20885635324149</v>
      </c>
      <c r="K56" s="25">
        <f>'posebni dio'!H54</f>
        <v>13300</v>
      </c>
      <c r="L56" s="29">
        <f t="shared" si="2"/>
        <v>100</v>
      </c>
      <c r="M56" s="25">
        <f>'posebni dio'!J54</f>
        <v>13300</v>
      </c>
      <c r="N56" s="29">
        <f t="shared" si="3"/>
        <v>100</v>
      </c>
    </row>
    <row r="57" spans="1:14" ht="13.5" customHeight="1" hidden="1">
      <c r="A57" s="41"/>
      <c r="B57" s="41"/>
      <c r="C57" s="41"/>
      <c r="D57" s="139">
        <v>3432</v>
      </c>
      <c r="E57" s="141" t="s">
        <v>97</v>
      </c>
      <c r="F57" s="29">
        <f>'posebni dio'!C55</f>
        <v>0</v>
      </c>
      <c r="G57" s="29">
        <f>'posebni dio'!D55</f>
        <v>13272.28</v>
      </c>
      <c r="H57" s="36" t="s">
        <v>188</v>
      </c>
      <c r="I57" s="25">
        <f>'posebni dio'!F55</f>
        <v>0</v>
      </c>
      <c r="J57" s="29">
        <f t="shared" si="5"/>
        <v>0</v>
      </c>
      <c r="K57" s="25">
        <f>'posebni dio'!H55</f>
        <v>0</v>
      </c>
      <c r="L57" s="36" t="s">
        <v>188</v>
      </c>
      <c r="M57" s="25">
        <f>'posebni dio'!J55</f>
        <v>0</v>
      </c>
      <c r="N57" s="36" t="s">
        <v>188</v>
      </c>
    </row>
    <row r="58" spans="1:14" ht="13.5" customHeight="1" hidden="1">
      <c r="A58" s="41"/>
      <c r="B58" s="41"/>
      <c r="C58" s="41"/>
      <c r="D58" s="139">
        <v>3433</v>
      </c>
      <c r="E58" s="141" t="s">
        <v>65</v>
      </c>
      <c r="F58" s="29">
        <f>'posebni dio'!C56</f>
        <v>33748.73</v>
      </c>
      <c r="G58" s="29">
        <f>'posebni dio'!D56</f>
        <v>4366580.4</v>
      </c>
      <c r="H58" s="29">
        <f t="shared" si="1"/>
        <v>12938.502871071</v>
      </c>
      <c r="I58" s="25">
        <f>'posebni dio'!F56</f>
        <v>2119200</v>
      </c>
      <c r="J58" s="29">
        <f t="shared" si="5"/>
        <v>48.53225649984596</v>
      </c>
      <c r="K58" s="25">
        <f>'posebni dio'!H56</f>
        <v>1821900</v>
      </c>
      <c r="L58" s="29">
        <f t="shared" si="2"/>
        <v>85.97112117780294</v>
      </c>
      <c r="M58" s="25">
        <f>'posebni dio'!J56</f>
        <v>1636800</v>
      </c>
      <c r="N58" s="29">
        <f t="shared" si="3"/>
        <v>89.84027663428289</v>
      </c>
    </row>
    <row r="59" spans="1:14" ht="13.5" customHeight="1" hidden="1">
      <c r="A59" s="41"/>
      <c r="B59" s="41"/>
      <c r="C59" s="41"/>
      <c r="D59" s="139">
        <v>3434</v>
      </c>
      <c r="E59" s="141" t="s">
        <v>91</v>
      </c>
      <c r="F59" s="29">
        <f>'posebni dio'!C57</f>
        <v>1477.16</v>
      </c>
      <c r="G59" s="29">
        <f>'posebni dio'!D57</f>
        <v>6636.14</v>
      </c>
      <c r="H59" s="29">
        <f t="shared" si="1"/>
        <v>449.24991199328434</v>
      </c>
      <c r="I59" s="25">
        <f>'posebni dio'!F57</f>
        <v>6600</v>
      </c>
      <c r="J59" s="29">
        <f t="shared" si="5"/>
        <v>99.45540630547276</v>
      </c>
      <c r="K59" s="25">
        <f>'posebni dio'!H57</f>
        <v>6600</v>
      </c>
      <c r="L59" s="29">
        <f t="shared" si="2"/>
        <v>100</v>
      </c>
      <c r="M59" s="25">
        <f>'posebni dio'!J57</f>
        <v>6600</v>
      </c>
      <c r="N59" s="29">
        <f t="shared" si="3"/>
        <v>100</v>
      </c>
    </row>
    <row r="60" spans="1:14" s="26" customFormat="1" ht="29.25" customHeight="1" hidden="1">
      <c r="A60" s="158"/>
      <c r="B60" s="143">
        <v>37</v>
      </c>
      <c r="C60" s="143"/>
      <c r="D60" s="166"/>
      <c r="E60" s="286" t="s">
        <v>117</v>
      </c>
      <c r="F60" s="36">
        <f aca="true" t="shared" si="6" ref="F60:I61">SUM(F61)</f>
        <v>0</v>
      </c>
      <c r="G60" s="36">
        <f t="shared" si="6"/>
        <v>0</v>
      </c>
      <c r="H60" s="29" t="e">
        <f t="shared" si="1"/>
        <v>#DIV/0!</v>
      </c>
      <c r="I60" s="111">
        <f t="shared" si="6"/>
        <v>0</v>
      </c>
      <c r="J60" s="29" t="e">
        <f t="shared" si="5"/>
        <v>#DIV/0!</v>
      </c>
      <c r="K60" s="111">
        <f>SUM(K61)</f>
        <v>0</v>
      </c>
      <c r="L60" s="29" t="e">
        <f t="shared" si="2"/>
        <v>#DIV/0!</v>
      </c>
      <c r="M60" s="111">
        <f>SUM(M61)</f>
        <v>0</v>
      </c>
      <c r="N60" s="29" t="e">
        <f t="shared" si="3"/>
        <v>#DIV/0!</v>
      </c>
    </row>
    <row r="61" spans="1:14" s="26" customFormat="1" ht="13.5" customHeight="1" hidden="1">
      <c r="A61" s="158"/>
      <c r="B61" s="143"/>
      <c r="C61" s="143">
        <v>372</v>
      </c>
      <c r="D61" s="166"/>
      <c r="E61" s="161" t="s">
        <v>128</v>
      </c>
      <c r="F61" s="36">
        <f t="shared" si="6"/>
        <v>0</v>
      </c>
      <c r="G61" s="36">
        <f t="shared" si="6"/>
        <v>0</v>
      </c>
      <c r="H61" s="29" t="e">
        <f t="shared" si="1"/>
        <v>#DIV/0!</v>
      </c>
      <c r="I61" s="111">
        <f t="shared" si="6"/>
        <v>0</v>
      </c>
      <c r="J61" s="29" t="e">
        <f t="shared" si="5"/>
        <v>#DIV/0!</v>
      </c>
      <c r="K61" s="111">
        <f>SUM(K62)</f>
        <v>0</v>
      </c>
      <c r="L61" s="29" t="e">
        <f t="shared" si="2"/>
        <v>#DIV/0!</v>
      </c>
      <c r="M61" s="111">
        <f>SUM(M62)</f>
        <v>0</v>
      </c>
      <c r="N61" s="29" t="e">
        <f t="shared" si="3"/>
        <v>#DIV/0!</v>
      </c>
    </row>
    <row r="62" spans="1:14" ht="12.75" hidden="1">
      <c r="A62" s="143"/>
      <c r="B62" s="143"/>
      <c r="C62" s="143"/>
      <c r="D62" s="160">
        <v>3721</v>
      </c>
      <c r="E62" s="161" t="s">
        <v>118</v>
      </c>
      <c r="F62" s="29">
        <f>'posebni dio'!C159</f>
        <v>0</v>
      </c>
      <c r="G62" s="29">
        <f>'posebni dio'!D159</f>
        <v>0</v>
      </c>
      <c r="H62" s="29" t="e">
        <f t="shared" si="1"/>
        <v>#DIV/0!</v>
      </c>
      <c r="I62" s="25">
        <f>'posebni dio'!F159</f>
        <v>0</v>
      </c>
      <c r="J62" s="29" t="e">
        <f t="shared" si="5"/>
        <v>#DIV/0!</v>
      </c>
      <c r="K62" s="25">
        <f>'posebni dio'!H159</f>
        <v>0</v>
      </c>
      <c r="L62" s="29" t="e">
        <f t="shared" si="2"/>
        <v>#DIV/0!</v>
      </c>
      <c r="M62" s="25">
        <f>'posebni dio'!J159</f>
        <v>0</v>
      </c>
      <c r="N62" s="29" t="e">
        <f t="shared" si="3"/>
        <v>#DIV/0!</v>
      </c>
    </row>
    <row r="63" spans="1:14" ht="12.75">
      <c r="A63" s="41"/>
      <c r="B63" s="143">
        <v>38</v>
      </c>
      <c r="C63" s="143"/>
      <c r="D63" s="162"/>
      <c r="E63" s="152" t="s">
        <v>119</v>
      </c>
      <c r="F63" s="36">
        <f aca="true" t="shared" si="7" ref="F63:I64">SUM(F64)</f>
        <v>0</v>
      </c>
      <c r="G63" s="36">
        <f t="shared" si="7"/>
        <v>2654.46</v>
      </c>
      <c r="H63" s="36" t="s">
        <v>188</v>
      </c>
      <c r="I63" s="111">
        <f t="shared" si="7"/>
        <v>2700</v>
      </c>
      <c r="J63" s="29">
        <f t="shared" si="5"/>
        <v>101.71560317352682</v>
      </c>
      <c r="K63" s="111">
        <f>SUM(K64)</f>
        <v>2700</v>
      </c>
      <c r="L63" s="29">
        <f t="shared" si="2"/>
        <v>100</v>
      </c>
      <c r="M63" s="111">
        <f>SUM(M64)</f>
        <v>2700</v>
      </c>
      <c r="N63" s="29">
        <f t="shared" si="3"/>
        <v>100</v>
      </c>
    </row>
    <row r="64" spans="1:14" ht="13.5" hidden="1">
      <c r="A64" s="41"/>
      <c r="B64" s="41"/>
      <c r="C64" s="187">
        <v>383</v>
      </c>
      <c r="D64" s="215"/>
      <c r="E64" s="216" t="s">
        <v>120</v>
      </c>
      <c r="F64" s="110">
        <f t="shared" si="7"/>
        <v>0</v>
      </c>
      <c r="G64" s="110">
        <f t="shared" si="7"/>
        <v>2654.46</v>
      </c>
      <c r="H64" s="110" t="s">
        <v>188</v>
      </c>
      <c r="I64" s="109">
        <f t="shared" si="7"/>
        <v>2700</v>
      </c>
      <c r="J64" s="136">
        <f t="shared" si="5"/>
        <v>101.71560317352682</v>
      </c>
      <c r="K64" s="109">
        <f>SUM(K65)</f>
        <v>2700</v>
      </c>
      <c r="L64" s="136">
        <f t="shared" si="2"/>
        <v>100</v>
      </c>
      <c r="M64" s="109">
        <f>SUM(M65)</f>
        <v>2700</v>
      </c>
      <c r="N64" s="136">
        <f t="shared" si="3"/>
        <v>100</v>
      </c>
    </row>
    <row r="65" spans="1:14" ht="12.75" hidden="1">
      <c r="A65" s="41"/>
      <c r="B65" s="41"/>
      <c r="C65" s="143"/>
      <c r="D65" s="139">
        <v>3834</v>
      </c>
      <c r="E65" s="141" t="s">
        <v>173</v>
      </c>
      <c r="F65" s="36">
        <f>+'posebni dio'!C60</f>
        <v>0</v>
      </c>
      <c r="G65" s="36">
        <f>+'posebni dio'!D60</f>
        <v>2654.46</v>
      </c>
      <c r="H65" s="36" t="s">
        <v>188</v>
      </c>
      <c r="I65" s="111">
        <f>+'posebni dio'!F60</f>
        <v>2700</v>
      </c>
      <c r="J65" s="29">
        <f t="shared" si="5"/>
        <v>101.71560317352682</v>
      </c>
      <c r="K65" s="111">
        <f>+'posebni dio'!H60</f>
        <v>2700</v>
      </c>
      <c r="L65" s="29">
        <f t="shared" si="2"/>
        <v>100</v>
      </c>
      <c r="M65" s="111">
        <f>+'posebni dio'!J60</f>
        <v>2700</v>
      </c>
      <c r="N65" s="29">
        <f t="shared" si="3"/>
        <v>100</v>
      </c>
    </row>
    <row r="66" spans="1:14" ht="10.5" customHeight="1">
      <c r="A66" s="41"/>
      <c r="B66" s="41"/>
      <c r="C66" s="41"/>
      <c r="D66" s="147"/>
      <c r="E66" s="141"/>
      <c r="F66" s="136"/>
      <c r="G66" s="136"/>
      <c r="H66" s="136"/>
      <c r="I66" s="27"/>
      <c r="J66" s="29"/>
      <c r="K66" s="27"/>
      <c r="L66" s="136"/>
      <c r="M66" s="27"/>
      <c r="N66" s="136"/>
    </row>
    <row r="67" spans="1:14" ht="12.75">
      <c r="A67" s="108">
        <v>4</v>
      </c>
      <c r="B67" s="41"/>
      <c r="C67" s="41"/>
      <c r="D67" s="137"/>
      <c r="E67" s="148" t="s">
        <v>60</v>
      </c>
      <c r="F67" s="136">
        <f>SUM(F68+F73+F88)</f>
        <v>88704.37999999999</v>
      </c>
      <c r="G67" s="136">
        <f>SUM(G68+G73+G88)</f>
        <v>406131.79000000004</v>
      </c>
      <c r="H67" s="136">
        <f t="shared" si="1"/>
        <v>457.8486316008298</v>
      </c>
      <c r="I67" s="27">
        <f>SUM(I68+I73+I88)</f>
        <v>216400</v>
      </c>
      <c r="J67" s="136">
        <f aca="true" t="shared" si="8" ref="J67:J90">I67/G67*100</f>
        <v>53.283196570256166</v>
      </c>
      <c r="K67" s="27">
        <f>SUM(K68+K73+K88)</f>
        <v>196500</v>
      </c>
      <c r="L67" s="136">
        <f t="shared" si="2"/>
        <v>90.80406654343808</v>
      </c>
      <c r="M67" s="27">
        <f>SUM(M68+M73+M88)</f>
        <v>244500</v>
      </c>
      <c r="N67" s="136">
        <f aca="true" t="shared" si="9" ref="N67:N90">M67/K67*100</f>
        <v>124.42748091603053</v>
      </c>
    </row>
    <row r="68" spans="1:14" ht="12.75">
      <c r="A68" s="41"/>
      <c r="B68" s="41">
        <v>41</v>
      </c>
      <c r="C68" s="41"/>
      <c r="D68" s="8"/>
      <c r="E68" s="287" t="s">
        <v>129</v>
      </c>
      <c r="F68" s="29">
        <f>SUM(F71,F69)</f>
        <v>3865.55</v>
      </c>
      <c r="G68" s="29">
        <f>SUM(G71,G69)</f>
        <v>6636.14</v>
      </c>
      <c r="H68" s="29">
        <f t="shared" si="1"/>
        <v>171.6738885798916</v>
      </c>
      <c r="I68" s="25">
        <f>SUM(I71,I69)</f>
        <v>13300</v>
      </c>
      <c r="J68" s="29">
        <f t="shared" si="8"/>
        <v>200.41771270648297</v>
      </c>
      <c r="K68" s="25">
        <f>SUM(K71,K69)</f>
        <v>13300</v>
      </c>
      <c r="L68" s="29">
        <f t="shared" si="2"/>
        <v>100</v>
      </c>
      <c r="M68" s="25">
        <f>SUM(M71,M69)</f>
        <v>13300</v>
      </c>
      <c r="N68" s="29">
        <f t="shared" si="9"/>
        <v>100</v>
      </c>
    </row>
    <row r="69" spans="1:14" ht="12.75" hidden="1">
      <c r="A69" s="41"/>
      <c r="B69" s="41"/>
      <c r="C69" s="143">
        <v>411</v>
      </c>
      <c r="D69" s="144"/>
      <c r="E69" s="141" t="s">
        <v>186</v>
      </c>
      <c r="F69" s="29">
        <f>SUM(F70)</f>
        <v>0</v>
      </c>
      <c r="G69" s="29">
        <f>SUM(G70)</f>
        <v>0</v>
      </c>
      <c r="H69" s="29" t="e">
        <f aca="true" t="shared" si="10" ref="H69:H83">G69/F69*100</f>
        <v>#DIV/0!</v>
      </c>
      <c r="I69" s="25">
        <f>SUM(I70)</f>
        <v>0</v>
      </c>
      <c r="J69" s="36" t="s">
        <v>188</v>
      </c>
      <c r="K69" s="25">
        <f>SUM(K70)</f>
        <v>0</v>
      </c>
      <c r="L69" s="36" t="s">
        <v>188</v>
      </c>
      <c r="M69" s="25">
        <f>SUM(M70)</f>
        <v>0</v>
      </c>
      <c r="N69" s="36" t="s">
        <v>188</v>
      </c>
    </row>
    <row r="70" spans="1:14" ht="12.75" hidden="1">
      <c r="A70" s="41"/>
      <c r="B70" s="41"/>
      <c r="C70" s="143"/>
      <c r="D70" s="144">
        <v>4111</v>
      </c>
      <c r="E70" s="141" t="s">
        <v>90</v>
      </c>
      <c r="F70" s="29">
        <f>'posebni dio'!C66+'posebni dio'!C120+'posebni dio'!C133</f>
        <v>0</v>
      </c>
      <c r="G70" s="29">
        <f>'posebni dio'!D66+'posebni dio'!D120+'posebni dio'!D133</f>
        <v>0</v>
      </c>
      <c r="H70" s="29" t="e">
        <f t="shared" si="10"/>
        <v>#DIV/0!</v>
      </c>
      <c r="I70" s="25">
        <f>'posebni dio'!F66+'posebni dio'!F120+'posebni dio'!F133</f>
        <v>0</v>
      </c>
      <c r="J70" s="36" t="s">
        <v>188</v>
      </c>
      <c r="K70" s="25">
        <f>'posebni dio'!H66+'posebni dio'!H120+'posebni dio'!H133</f>
        <v>0</v>
      </c>
      <c r="L70" s="36" t="s">
        <v>188</v>
      </c>
      <c r="M70" s="25">
        <f>'posebni dio'!J66+'posebni dio'!J120+'posebni dio'!J133</f>
        <v>0</v>
      </c>
      <c r="N70" s="36" t="s">
        <v>188</v>
      </c>
    </row>
    <row r="71" spans="1:14" ht="12.75" hidden="1">
      <c r="A71" s="41"/>
      <c r="B71" s="41"/>
      <c r="C71" s="143">
        <v>412</v>
      </c>
      <c r="D71" s="144"/>
      <c r="E71" s="163" t="s">
        <v>130</v>
      </c>
      <c r="F71" s="29">
        <f>SUM(F72)</f>
        <v>3865.55</v>
      </c>
      <c r="G71" s="29">
        <f>SUM(G72)</f>
        <v>6636.14</v>
      </c>
      <c r="H71" s="29">
        <f t="shared" si="10"/>
        <v>171.6738885798916</v>
      </c>
      <c r="I71" s="25">
        <f>SUM(I72)</f>
        <v>13300</v>
      </c>
      <c r="J71" s="29">
        <f t="shared" si="8"/>
        <v>200.41771270648297</v>
      </c>
      <c r="K71" s="25">
        <f>SUM(K72)</f>
        <v>13300</v>
      </c>
      <c r="L71" s="29">
        <f aca="true" t="shared" si="11" ref="L71:L90">K71/I71*100</f>
        <v>100</v>
      </c>
      <c r="M71" s="25">
        <f>SUM(M72)</f>
        <v>13300</v>
      </c>
      <c r="N71" s="29">
        <f t="shared" si="9"/>
        <v>100</v>
      </c>
    </row>
    <row r="72" spans="1:14" ht="12.75" hidden="1">
      <c r="A72" s="41"/>
      <c r="B72" s="41"/>
      <c r="C72" s="143"/>
      <c r="D72" s="144">
        <v>4123</v>
      </c>
      <c r="E72" s="163" t="s">
        <v>131</v>
      </c>
      <c r="F72" s="29">
        <f>'posebni dio'!C68+'posebni dio'!C122+'posebni dio'!C135</f>
        <v>3865.55</v>
      </c>
      <c r="G72" s="29">
        <f>'posebni dio'!D68+'posebni dio'!D122+'posebni dio'!D135</f>
        <v>6636.14</v>
      </c>
      <c r="H72" s="29">
        <f t="shared" si="10"/>
        <v>171.6738885798916</v>
      </c>
      <c r="I72" s="25">
        <f>'posebni dio'!F68+'posebni dio'!F122+'posebni dio'!F135</f>
        <v>13300</v>
      </c>
      <c r="J72" s="29">
        <f t="shared" si="8"/>
        <v>200.41771270648297</v>
      </c>
      <c r="K72" s="25">
        <f>'posebni dio'!H68+'posebni dio'!H122+'posebni dio'!H135</f>
        <v>13300</v>
      </c>
      <c r="L72" s="29">
        <f t="shared" si="11"/>
        <v>100</v>
      </c>
      <c r="M72" s="25">
        <f>'posebni dio'!J68+'posebni dio'!J122+'posebni dio'!J135</f>
        <v>13300</v>
      </c>
      <c r="N72" s="29">
        <f t="shared" si="9"/>
        <v>100</v>
      </c>
    </row>
    <row r="73" spans="1:14" ht="12.75">
      <c r="A73" s="41"/>
      <c r="B73" s="41">
        <v>42</v>
      </c>
      <c r="C73" s="41"/>
      <c r="D73" s="164"/>
      <c r="E73" s="150" t="s">
        <v>16</v>
      </c>
      <c r="F73" s="29">
        <f>SUM(F74+F79+F86+F84)</f>
        <v>84838.82999999999</v>
      </c>
      <c r="G73" s="29">
        <f>SUM(G74+G79+G86+G84)</f>
        <v>399495.65</v>
      </c>
      <c r="H73" s="29">
        <f t="shared" si="10"/>
        <v>470.8877409082611</v>
      </c>
      <c r="I73" s="25">
        <f>SUM(I74+I79+I86+I84)</f>
        <v>203100</v>
      </c>
      <c r="J73" s="29">
        <f t="shared" si="8"/>
        <v>50.83910175242208</v>
      </c>
      <c r="K73" s="25">
        <f>SUM(K74+K79+K86+K84)</f>
        <v>183200</v>
      </c>
      <c r="L73" s="29">
        <f t="shared" si="11"/>
        <v>90.20187099950763</v>
      </c>
      <c r="M73" s="25">
        <f>SUM(M74+M79+M86+M84)</f>
        <v>231200</v>
      </c>
      <c r="N73" s="29">
        <f t="shared" si="9"/>
        <v>126.2008733624454</v>
      </c>
    </row>
    <row r="74" spans="1:14" ht="13.5" customHeight="1" hidden="1">
      <c r="A74" s="41"/>
      <c r="B74" s="108"/>
      <c r="C74" s="108">
        <v>421</v>
      </c>
      <c r="D74" s="151"/>
      <c r="E74" s="138" t="s">
        <v>17</v>
      </c>
      <c r="F74" s="136">
        <f>SUM(F75:F78)</f>
        <v>0</v>
      </c>
      <c r="G74" s="136">
        <f>SUM(G75:G78)</f>
        <v>0</v>
      </c>
      <c r="H74" s="136" t="e">
        <f t="shared" si="10"/>
        <v>#DIV/0!</v>
      </c>
      <c r="I74" s="27">
        <f>SUM(I75:I78)</f>
        <v>0</v>
      </c>
      <c r="J74" s="136" t="e">
        <f t="shared" si="8"/>
        <v>#DIV/0!</v>
      </c>
      <c r="K74" s="27">
        <f>SUM(K75:K78)</f>
        <v>0</v>
      </c>
      <c r="L74" s="136" t="e">
        <f t="shared" si="11"/>
        <v>#DIV/0!</v>
      </c>
      <c r="M74" s="27">
        <f>SUM(M75:M78)</f>
        <v>0</v>
      </c>
      <c r="N74" s="136" t="e">
        <f t="shared" si="9"/>
        <v>#DIV/0!</v>
      </c>
    </row>
    <row r="75" spans="1:14" ht="13.5" customHeight="1" hidden="1">
      <c r="A75" s="41"/>
      <c r="B75" s="108"/>
      <c r="C75" s="108"/>
      <c r="D75" s="140">
        <v>4211</v>
      </c>
      <c r="E75" s="141" t="s">
        <v>113</v>
      </c>
      <c r="F75" s="29">
        <f>'posebni dio'!C153</f>
        <v>0</v>
      </c>
      <c r="G75" s="29">
        <f>'posebni dio'!D153</f>
        <v>0</v>
      </c>
      <c r="H75" s="136" t="e">
        <f t="shared" si="10"/>
        <v>#DIV/0!</v>
      </c>
      <c r="I75" s="25">
        <f>'posebni dio'!F153</f>
        <v>0</v>
      </c>
      <c r="J75" s="29" t="e">
        <f t="shared" si="8"/>
        <v>#DIV/0!</v>
      </c>
      <c r="K75" s="25">
        <f>'posebni dio'!H153</f>
        <v>0</v>
      </c>
      <c r="L75" s="29" t="e">
        <f t="shared" si="11"/>
        <v>#DIV/0!</v>
      </c>
      <c r="M75" s="25">
        <f>'posebni dio'!J153</f>
        <v>0</v>
      </c>
      <c r="N75" s="29" t="e">
        <f t="shared" si="9"/>
        <v>#DIV/0!</v>
      </c>
    </row>
    <row r="76" spans="1:14" ht="13.5" customHeight="1" hidden="1">
      <c r="A76" s="41"/>
      <c r="B76" s="108"/>
      <c r="C76" s="108"/>
      <c r="D76" s="140">
        <v>4212</v>
      </c>
      <c r="E76" s="141" t="s">
        <v>38</v>
      </c>
      <c r="F76" s="29">
        <f>'posebni dio'!C154</f>
        <v>0</v>
      </c>
      <c r="G76" s="29">
        <f>'posebni dio'!D154</f>
        <v>0</v>
      </c>
      <c r="H76" s="136" t="e">
        <f t="shared" si="10"/>
        <v>#DIV/0!</v>
      </c>
      <c r="I76" s="25">
        <f>'posebni dio'!F154</f>
        <v>0</v>
      </c>
      <c r="J76" s="29" t="e">
        <f t="shared" si="8"/>
        <v>#DIV/0!</v>
      </c>
      <c r="K76" s="25">
        <f>'posebni dio'!H154</f>
        <v>0</v>
      </c>
      <c r="L76" s="29" t="e">
        <f t="shared" si="11"/>
        <v>#DIV/0!</v>
      </c>
      <c r="M76" s="25">
        <f>'posebni dio'!J154</f>
        <v>0</v>
      </c>
      <c r="N76" s="29" t="e">
        <f t="shared" si="9"/>
        <v>#DIV/0!</v>
      </c>
    </row>
    <row r="77" spans="1:14" ht="12.75" hidden="1">
      <c r="A77" s="41"/>
      <c r="B77" s="41"/>
      <c r="C77" s="41"/>
      <c r="D77" s="140">
        <v>4213</v>
      </c>
      <c r="E77" s="141" t="s">
        <v>133</v>
      </c>
      <c r="F77" s="29">
        <f>'posebni dio'!C71+'posebni dio'!C209</f>
        <v>0</v>
      </c>
      <c r="G77" s="29">
        <f>'posebni dio'!D71+'posebni dio'!D209</f>
        <v>0</v>
      </c>
      <c r="H77" s="136" t="e">
        <f t="shared" si="10"/>
        <v>#DIV/0!</v>
      </c>
      <c r="I77" s="25">
        <f>'posebni dio'!F71+'posebni dio'!F209</f>
        <v>0</v>
      </c>
      <c r="J77" s="29" t="e">
        <f t="shared" si="8"/>
        <v>#DIV/0!</v>
      </c>
      <c r="K77" s="25">
        <f>'posebni dio'!H71+'posebni dio'!H209</f>
        <v>0</v>
      </c>
      <c r="L77" s="29" t="e">
        <f t="shared" si="11"/>
        <v>#DIV/0!</v>
      </c>
      <c r="M77" s="25">
        <f>'posebni dio'!J71+'posebni dio'!J209</f>
        <v>0</v>
      </c>
      <c r="N77" s="29" t="e">
        <f t="shared" si="9"/>
        <v>#DIV/0!</v>
      </c>
    </row>
    <row r="78" spans="1:14" ht="12.75" hidden="1">
      <c r="A78" s="41"/>
      <c r="B78" s="108"/>
      <c r="C78" s="108"/>
      <c r="D78" s="140">
        <v>4214</v>
      </c>
      <c r="E78" s="141" t="s">
        <v>172</v>
      </c>
      <c r="F78" s="29">
        <f>'posebni dio'!C105</f>
        <v>0</v>
      </c>
      <c r="G78" s="29">
        <f>'posebni dio'!D105</f>
        <v>0</v>
      </c>
      <c r="H78" s="136" t="e">
        <f t="shared" si="10"/>
        <v>#DIV/0!</v>
      </c>
      <c r="I78" s="25">
        <f>'posebni dio'!F105</f>
        <v>0</v>
      </c>
      <c r="J78" s="29" t="e">
        <f t="shared" si="8"/>
        <v>#DIV/0!</v>
      </c>
      <c r="K78" s="25">
        <f>'posebni dio'!H105</f>
        <v>0</v>
      </c>
      <c r="L78" s="29" t="e">
        <f t="shared" si="11"/>
        <v>#DIV/0!</v>
      </c>
      <c r="M78" s="25">
        <f>'posebni dio'!J105</f>
        <v>0</v>
      </c>
      <c r="N78" s="29" t="e">
        <f t="shared" si="9"/>
        <v>#DIV/0!</v>
      </c>
    </row>
    <row r="79" spans="1:14" ht="13.5" customHeight="1" hidden="1">
      <c r="A79" s="41"/>
      <c r="B79" s="41"/>
      <c r="C79" s="108">
        <v>422</v>
      </c>
      <c r="D79" s="151"/>
      <c r="E79" s="134" t="s">
        <v>20</v>
      </c>
      <c r="F79" s="136">
        <f>SUM(F80:F83)</f>
        <v>66229.26</v>
      </c>
      <c r="G79" s="136">
        <f>SUM(G80:G83)</f>
        <v>226956</v>
      </c>
      <c r="H79" s="136">
        <f t="shared" si="10"/>
        <v>342.68237331958716</v>
      </c>
      <c r="I79" s="27">
        <f>SUM(I80:I83)</f>
        <v>176500</v>
      </c>
      <c r="J79" s="136">
        <f t="shared" si="8"/>
        <v>77.76837801159697</v>
      </c>
      <c r="K79" s="27">
        <f>SUM(K80:K83)</f>
        <v>156600</v>
      </c>
      <c r="L79" s="136">
        <f t="shared" si="11"/>
        <v>88.72521246458923</v>
      </c>
      <c r="M79" s="27">
        <f>SUM(M80:M83)</f>
        <v>164600</v>
      </c>
      <c r="N79" s="136">
        <f t="shared" si="9"/>
        <v>105.10855683269476</v>
      </c>
    </row>
    <row r="80" spans="1:14" ht="13.5" customHeight="1" hidden="1">
      <c r="A80" s="41"/>
      <c r="B80" s="41"/>
      <c r="C80" s="41"/>
      <c r="D80" s="165" t="s">
        <v>18</v>
      </c>
      <c r="E80" s="150" t="s">
        <v>19</v>
      </c>
      <c r="F80" s="29">
        <f>'posebni dio'!C73+'posebni dio'!C125</f>
        <v>53553.12</v>
      </c>
      <c r="G80" s="29">
        <f>'posebni dio'!D73+'posebni dio'!D125</f>
        <v>75652</v>
      </c>
      <c r="H80" s="29">
        <f t="shared" si="10"/>
        <v>141.26534551114855</v>
      </c>
      <c r="I80" s="25">
        <f>'posebni dio'!F73+'posebni dio'!F125</f>
        <v>78300</v>
      </c>
      <c r="J80" s="29">
        <f t="shared" si="8"/>
        <v>103.50023793158145</v>
      </c>
      <c r="K80" s="25">
        <f>'posebni dio'!H73+'posebni dio'!H125</f>
        <v>58400</v>
      </c>
      <c r="L80" s="29">
        <f t="shared" si="11"/>
        <v>74.58492975734356</v>
      </c>
      <c r="M80" s="25">
        <f>'posebni dio'!J73+'posebni dio'!J125</f>
        <v>58400</v>
      </c>
      <c r="N80" s="29">
        <f t="shared" si="9"/>
        <v>100</v>
      </c>
    </row>
    <row r="81" spans="1:14" ht="12.75" hidden="1">
      <c r="A81" s="41"/>
      <c r="B81" s="41"/>
      <c r="C81" s="41"/>
      <c r="D81" s="165">
        <v>4222</v>
      </c>
      <c r="E81" s="150" t="s">
        <v>85</v>
      </c>
      <c r="F81" s="29">
        <f>'posebni dio'!C74</f>
        <v>1298.52</v>
      </c>
      <c r="G81" s="29">
        <f>'posebni dio'!D74</f>
        <v>5308.91</v>
      </c>
      <c r="H81" s="29">
        <f t="shared" si="10"/>
        <v>408.84314450297256</v>
      </c>
      <c r="I81" s="25">
        <f>'posebni dio'!F74</f>
        <v>5300</v>
      </c>
      <c r="J81" s="29">
        <f t="shared" si="8"/>
        <v>99.83216893863336</v>
      </c>
      <c r="K81" s="25">
        <f>'posebni dio'!H74</f>
        <v>5300</v>
      </c>
      <c r="L81" s="29">
        <f t="shared" si="11"/>
        <v>100</v>
      </c>
      <c r="M81" s="25">
        <f>'posebni dio'!J74</f>
        <v>13300</v>
      </c>
      <c r="N81" s="29">
        <f t="shared" si="9"/>
        <v>250.9433962264151</v>
      </c>
    </row>
    <row r="82" spans="1:14" ht="12.75" hidden="1">
      <c r="A82" s="41"/>
      <c r="B82" s="41"/>
      <c r="C82" s="41"/>
      <c r="D82" s="166">
        <v>4223</v>
      </c>
      <c r="E82" s="167" t="s">
        <v>121</v>
      </c>
      <c r="F82" s="29">
        <f>'posebni dio'!C75+'posebni dio'!C107</f>
        <v>9460.6</v>
      </c>
      <c r="G82" s="29">
        <f>'posebni dio'!D75+'posebni dio'!D107</f>
        <v>13272.28</v>
      </c>
      <c r="H82" s="29">
        <f t="shared" si="10"/>
        <v>140.29004502885653</v>
      </c>
      <c r="I82" s="25">
        <f>'posebni dio'!F75+'posebni dio'!F107</f>
        <v>13300</v>
      </c>
      <c r="J82" s="29">
        <f t="shared" si="8"/>
        <v>100.20885635324149</v>
      </c>
      <c r="K82" s="25">
        <f>'posebni dio'!H75+'posebni dio'!H107</f>
        <v>13300</v>
      </c>
      <c r="L82" s="29">
        <f t="shared" si="11"/>
        <v>100</v>
      </c>
      <c r="M82" s="25">
        <f>'posebni dio'!J75+'posebni dio'!J107</f>
        <v>13300</v>
      </c>
      <c r="N82" s="29">
        <f t="shared" si="9"/>
        <v>100</v>
      </c>
    </row>
    <row r="83" spans="1:14" ht="13.5" customHeight="1" hidden="1">
      <c r="A83" s="41"/>
      <c r="B83" s="41"/>
      <c r="C83" s="41"/>
      <c r="D83" s="165">
        <v>4227</v>
      </c>
      <c r="E83" s="150" t="s">
        <v>86</v>
      </c>
      <c r="F83" s="29">
        <f>'posebni dio'!C76+'posebni dio'!C108</f>
        <v>1917.02</v>
      </c>
      <c r="G83" s="29">
        <f>'posebni dio'!D76+'posebni dio'!D108</f>
        <v>132722.81</v>
      </c>
      <c r="H83" s="29">
        <f t="shared" si="10"/>
        <v>6923.3920355551845</v>
      </c>
      <c r="I83" s="25">
        <f>'posebni dio'!F76+'posebni dio'!F108</f>
        <v>79600</v>
      </c>
      <c r="J83" s="29">
        <f t="shared" si="8"/>
        <v>59.97461928360317</v>
      </c>
      <c r="K83" s="25">
        <f>'posebni dio'!H76+'posebni dio'!H108</f>
        <v>79600</v>
      </c>
      <c r="L83" s="29">
        <f t="shared" si="11"/>
        <v>100</v>
      </c>
      <c r="M83" s="25">
        <f>'posebni dio'!J76+'posebni dio'!J108</f>
        <v>79600</v>
      </c>
      <c r="N83" s="29">
        <f t="shared" si="9"/>
        <v>100</v>
      </c>
    </row>
    <row r="84" spans="1:14" ht="12.75" customHeight="1" hidden="1">
      <c r="A84" s="41"/>
      <c r="B84" s="41"/>
      <c r="C84" s="108">
        <v>423</v>
      </c>
      <c r="D84" s="164"/>
      <c r="E84" s="138" t="s">
        <v>175</v>
      </c>
      <c r="F84" s="136">
        <f>SUM(F85)</f>
        <v>18609.57</v>
      </c>
      <c r="G84" s="136">
        <f>SUM(G85)</f>
        <v>0</v>
      </c>
      <c r="H84" s="110" t="s">
        <v>188</v>
      </c>
      <c r="I84" s="27">
        <f>SUM(I85)</f>
        <v>0</v>
      </c>
      <c r="J84" s="36" t="s">
        <v>188</v>
      </c>
      <c r="K84" s="27">
        <f>SUM(K85)</f>
        <v>0</v>
      </c>
      <c r="L84" s="110" t="s">
        <v>188</v>
      </c>
      <c r="M84" s="27">
        <f>SUM(M85)</f>
        <v>40000</v>
      </c>
      <c r="N84" s="110" t="s">
        <v>188</v>
      </c>
    </row>
    <row r="85" spans="1:14" ht="12.75" customHeight="1" hidden="1">
      <c r="A85" s="41"/>
      <c r="B85" s="41"/>
      <c r="C85" s="41"/>
      <c r="D85" s="165">
        <v>4231</v>
      </c>
      <c r="E85" s="168" t="s">
        <v>176</v>
      </c>
      <c r="F85" s="29">
        <f>'posebni dio'!C78</f>
        <v>18609.57</v>
      </c>
      <c r="G85" s="29">
        <f>'posebni dio'!D78</f>
        <v>0</v>
      </c>
      <c r="H85" s="36" t="s">
        <v>188</v>
      </c>
      <c r="I85" s="25">
        <f>'posebni dio'!F78</f>
        <v>0</v>
      </c>
      <c r="J85" s="36" t="s">
        <v>188</v>
      </c>
      <c r="K85" s="25">
        <f>'posebni dio'!H78</f>
        <v>0</v>
      </c>
      <c r="L85" s="36" t="s">
        <v>188</v>
      </c>
      <c r="M85" s="25">
        <f>'posebni dio'!J78</f>
        <v>40000</v>
      </c>
      <c r="N85" s="36" t="s">
        <v>188</v>
      </c>
    </row>
    <row r="86" spans="2:14" ht="14.25" customHeight="1" hidden="1">
      <c r="B86" s="143"/>
      <c r="C86" s="187">
        <v>426</v>
      </c>
      <c r="D86" s="217"/>
      <c r="E86" s="27" t="s">
        <v>122</v>
      </c>
      <c r="F86" s="136">
        <f>SUM(F87)</f>
        <v>0</v>
      </c>
      <c r="G86" s="136">
        <f>SUM(G87)</f>
        <v>172539.65</v>
      </c>
      <c r="H86" s="110" t="s">
        <v>188</v>
      </c>
      <c r="I86" s="27">
        <f>SUM(I87)</f>
        <v>26600</v>
      </c>
      <c r="J86" s="136">
        <f t="shared" si="8"/>
        <v>15.416746237748832</v>
      </c>
      <c r="K86" s="27">
        <f>SUM(K87)</f>
        <v>26600</v>
      </c>
      <c r="L86" s="136">
        <f t="shared" si="11"/>
        <v>100</v>
      </c>
      <c r="M86" s="27">
        <f>SUM(M87)</f>
        <v>26600</v>
      </c>
      <c r="N86" s="136">
        <f t="shared" si="9"/>
        <v>100</v>
      </c>
    </row>
    <row r="87" spans="2:14" ht="12.75" hidden="1">
      <c r="B87" s="143"/>
      <c r="C87" s="143"/>
      <c r="D87" s="169">
        <v>4262</v>
      </c>
      <c r="E87" s="170" t="s">
        <v>123</v>
      </c>
      <c r="F87" s="29">
        <f>'posebni dio'!C127+'posebni dio'!C143+'posebni dio'!C80</f>
        <v>0</v>
      </c>
      <c r="G87" s="29">
        <f>'posebni dio'!D127+'posebni dio'!D143+'posebni dio'!D80</f>
        <v>172539.65</v>
      </c>
      <c r="H87" s="36" t="s">
        <v>188</v>
      </c>
      <c r="I87" s="25">
        <f>'posebni dio'!F127+'posebni dio'!F143+'posebni dio'!F80</f>
        <v>26600</v>
      </c>
      <c r="J87" s="29">
        <f t="shared" si="8"/>
        <v>15.416746237748832</v>
      </c>
      <c r="K87" s="25">
        <f>'posebni dio'!H127+'posebni dio'!H143+'posebni dio'!H80</f>
        <v>26600</v>
      </c>
      <c r="L87" s="29">
        <f t="shared" si="11"/>
        <v>100</v>
      </c>
      <c r="M87" s="25">
        <f>'posebni dio'!J127+'posebni dio'!J143+'posebni dio'!J80</f>
        <v>26600</v>
      </c>
      <c r="N87" s="29">
        <f t="shared" si="9"/>
        <v>100</v>
      </c>
    </row>
    <row r="88" spans="1:14" s="26" customFormat="1" ht="12.75" hidden="1">
      <c r="A88" s="206"/>
      <c r="B88" s="206">
        <v>45</v>
      </c>
      <c r="C88" s="206"/>
      <c r="D88" s="125"/>
      <c r="E88" s="126" t="s">
        <v>124</v>
      </c>
      <c r="F88" s="254"/>
      <c r="G88" s="128">
        <f>SUM(G89)</f>
        <v>0</v>
      </c>
      <c r="H88" s="213"/>
      <c r="I88" s="127">
        <f>SUM(I89)</f>
        <v>0</v>
      </c>
      <c r="J88" s="128" t="e">
        <f t="shared" si="8"/>
        <v>#DIV/0!</v>
      </c>
      <c r="K88" s="127">
        <f>SUM(K89)</f>
        <v>0</v>
      </c>
      <c r="L88" s="128" t="e">
        <f t="shared" si="11"/>
        <v>#DIV/0!</v>
      </c>
      <c r="M88" s="127">
        <f>SUM(M89)</f>
        <v>0</v>
      </c>
      <c r="N88" s="128" t="e">
        <f t="shared" si="9"/>
        <v>#DIV/0!</v>
      </c>
    </row>
    <row r="89" spans="1:14" s="26" customFormat="1" ht="14.25" customHeight="1" hidden="1">
      <c r="A89" s="207"/>
      <c r="B89" s="207"/>
      <c r="C89" s="207">
        <v>451</v>
      </c>
      <c r="D89" s="99"/>
      <c r="E89" s="95" t="s">
        <v>125</v>
      </c>
      <c r="F89" s="255"/>
      <c r="G89" s="96">
        <f>SUM(G90)</f>
        <v>0</v>
      </c>
      <c r="H89" s="223"/>
      <c r="I89" s="47">
        <f>SUM(I90)</f>
        <v>0</v>
      </c>
      <c r="J89" s="96" t="e">
        <f t="shared" si="8"/>
        <v>#DIV/0!</v>
      </c>
      <c r="K89" s="47">
        <f>SUM(K90)</f>
        <v>0</v>
      </c>
      <c r="L89" s="96" t="e">
        <f t="shared" si="11"/>
        <v>#DIV/0!</v>
      </c>
      <c r="M89" s="47">
        <f>SUM(M90)</f>
        <v>0</v>
      </c>
      <c r="N89" s="96" t="e">
        <f t="shared" si="9"/>
        <v>#DIV/0!</v>
      </c>
    </row>
    <row r="90" spans="1:14" ht="14.25" customHeight="1" hidden="1">
      <c r="A90" s="208"/>
      <c r="B90" s="208"/>
      <c r="C90" s="208"/>
      <c r="D90" s="98">
        <v>4511</v>
      </c>
      <c r="E90" s="94" t="s">
        <v>125</v>
      </c>
      <c r="F90" s="256"/>
      <c r="G90" s="97">
        <f>'posebni dio'!D83</f>
        <v>0</v>
      </c>
      <c r="H90" s="214"/>
      <c r="I90" s="48">
        <f>'posebni dio'!F83</f>
        <v>0</v>
      </c>
      <c r="J90" s="97" t="e">
        <f t="shared" si="8"/>
        <v>#DIV/0!</v>
      </c>
      <c r="K90" s="48">
        <f>'posebni dio'!H83</f>
        <v>0</v>
      </c>
      <c r="L90" s="97" t="e">
        <f t="shared" si="11"/>
        <v>#DIV/0!</v>
      </c>
      <c r="M90" s="48">
        <f>'posebni dio'!J83</f>
        <v>0</v>
      </c>
      <c r="N90" s="97" t="e">
        <f t="shared" si="9"/>
        <v>#DIV/0!</v>
      </c>
    </row>
    <row r="91" ht="14.25" customHeight="1" hidden="1">
      <c r="H91" s="36"/>
    </row>
  </sheetData>
  <sheetProtection/>
  <mergeCells count="1">
    <mergeCell ref="A1:N1"/>
  </mergeCells>
  <printOptions horizontalCentered="1"/>
  <pageMargins left="0.1968503937007874" right="0.1968503937007874" top="0.4330708661417323" bottom="0.3937007874015748" header="0.31496062992125984" footer="0.31496062992125984"/>
  <pageSetup horizontalDpi="300" verticalDpi="3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2" topLeftCell="A3" activePane="bottomLeft" state="frozen"/>
      <selection pane="topLeft" activeCell="C29" sqref="C29"/>
      <selection pane="bottomLeft" activeCell="A1" sqref="A1:N1"/>
    </sheetView>
  </sheetViews>
  <sheetFormatPr defaultColWidth="11.421875" defaultRowHeight="12.75"/>
  <cols>
    <col min="1" max="1" width="4.421875" style="41" customWidth="1"/>
    <col min="2" max="2" width="4.7109375" style="41" customWidth="1"/>
    <col min="3" max="3" width="5.8515625" style="41" customWidth="1"/>
    <col min="4" max="4" width="5.28125" style="40" customWidth="1"/>
    <col min="5" max="5" width="48.28125" style="4" customWidth="1"/>
    <col min="6" max="6" width="11.8515625" style="233" customWidth="1"/>
    <col min="7" max="7" width="12.7109375" style="29" customWidth="1"/>
    <col min="8" max="8" width="8.00390625" style="29" customWidth="1"/>
    <col min="9" max="9" width="13.7109375" style="8" customWidth="1"/>
    <col min="10" max="10" width="8.00390625" style="8" customWidth="1"/>
    <col min="11" max="11" width="14.28125" style="8" customWidth="1"/>
    <col min="12" max="12" width="8.00390625" style="37" customWidth="1"/>
    <col min="13" max="13" width="14.57421875" style="8" customWidth="1"/>
    <col min="14" max="14" width="8.00390625" style="37" customWidth="1"/>
    <col min="15" max="16384" width="11.421875" style="8" customWidth="1"/>
  </cols>
  <sheetData>
    <row r="1" spans="1:14" ht="33" customHeight="1">
      <c r="A1" s="302" t="s">
        <v>32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1:14" s="46" customFormat="1" ht="27" customHeight="1">
      <c r="A2" s="120" t="s">
        <v>2</v>
      </c>
      <c r="B2" s="120" t="s">
        <v>1</v>
      </c>
      <c r="C2" s="120" t="s">
        <v>0</v>
      </c>
      <c r="D2" s="121" t="s">
        <v>3</v>
      </c>
      <c r="E2" s="122"/>
      <c r="F2" s="230" t="s">
        <v>228</v>
      </c>
      <c r="G2" s="210" t="s">
        <v>227</v>
      </c>
      <c r="H2" s="210" t="s">
        <v>210</v>
      </c>
      <c r="I2" s="123" t="s">
        <v>229</v>
      </c>
      <c r="J2" s="124" t="s">
        <v>218</v>
      </c>
      <c r="K2" s="123" t="s">
        <v>221</v>
      </c>
      <c r="L2" s="124" t="s">
        <v>222</v>
      </c>
      <c r="M2" s="123" t="s">
        <v>230</v>
      </c>
      <c r="N2" s="124" t="s">
        <v>231</v>
      </c>
    </row>
    <row r="3" spans="1:14" ht="24" customHeight="1">
      <c r="A3" s="108"/>
      <c r="B3" s="108"/>
      <c r="C3" s="108"/>
      <c r="D3" s="38"/>
      <c r="E3" s="199" t="s">
        <v>61</v>
      </c>
      <c r="F3" s="110">
        <f>F4-F27</f>
        <v>3098278.4</v>
      </c>
      <c r="G3" s="110">
        <f>G4-G27</f>
        <v>6038887.789999999</v>
      </c>
      <c r="H3" s="110">
        <f aca="true" t="shared" si="0" ref="H3:H11">G3/F3*100</f>
        <v>194.91107674507234</v>
      </c>
      <c r="I3" s="109">
        <f>I4-I27</f>
        <v>862700</v>
      </c>
      <c r="J3" s="171">
        <f>I3/G3*100</f>
        <v>14.285743169935602</v>
      </c>
      <c r="K3" s="109">
        <f>K4-K27</f>
        <v>199200</v>
      </c>
      <c r="L3" s="171">
        <f>K3/I3*100</f>
        <v>23.090297901935784</v>
      </c>
      <c r="M3" s="109">
        <f>M4-M27</f>
        <v>199200</v>
      </c>
      <c r="N3" s="171">
        <f>M3/K3*100</f>
        <v>100</v>
      </c>
    </row>
    <row r="4" spans="1:14" s="42" customFormat="1" ht="17.25" customHeight="1">
      <c r="A4" s="209">
        <v>8</v>
      </c>
      <c r="B4" s="209"/>
      <c r="C4" s="209"/>
      <c r="D4" s="172"/>
      <c r="E4" s="173" t="s">
        <v>21</v>
      </c>
      <c r="F4" s="251">
        <f>F5+F12+F19</f>
        <v>3363724.02</v>
      </c>
      <c r="G4" s="251">
        <f>G5+G12+G19</f>
        <v>6038887.789999999</v>
      </c>
      <c r="H4" s="110">
        <f t="shared" si="0"/>
        <v>179.52982331766918</v>
      </c>
      <c r="I4" s="174">
        <f>I5+I12+I19</f>
        <v>862700</v>
      </c>
      <c r="J4" s="171">
        <f>I4/G4*100</f>
        <v>14.285743169935602</v>
      </c>
      <c r="K4" s="174">
        <f>K5+K12+K19</f>
        <v>199200</v>
      </c>
      <c r="L4" s="171">
        <f>K4/I4*100</f>
        <v>23.090297901935784</v>
      </c>
      <c r="M4" s="109">
        <f>M5+M12+M19</f>
        <v>199200</v>
      </c>
      <c r="N4" s="171">
        <f>M4/K4*100</f>
        <v>100</v>
      </c>
    </row>
    <row r="5" spans="1:14" ht="13.5" customHeight="1">
      <c r="A5" s="108"/>
      <c r="B5" s="41">
        <v>81</v>
      </c>
      <c r="D5" s="139"/>
      <c r="E5" s="8" t="s">
        <v>214</v>
      </c>
      <c r="F5" s="36">
        <f>SUM(F6,F8,F10)</f>
        <v>506637.14</v>
      </c>
      <c r="G5" s="36">
        <f>SUM(G6,G8,G10)</f>
        <v>398168.43</v>
      </c>
      <c r="H5" s="36">
        <f t="shared" si="0"/>
        <v>78.59045430423834</v>
      </c>
      <c r="I5" s="111">
        <f>SUM(I6,I8,I10)</f>
        <v>398200</v>
      </c>
      <c r="J5" s="175">
        <f>I5/G5*100</f>
        <v>100.0079288054053</v>
      </c>
      <c r="K5" s="111">
        <f>SUM(K6,K8,K10)</f>
        <v>66400</v>
      </c>
      <c r="L5" s="175">
        <f>K5/I5*100</f>
        <v>16.675037669512808</v>
      </c>
      <c r="M5" s="111">
        <f>SUM(M6,M8,M10)</f>
        <v>66400</v>
      </c>
      <c r="N5" s="175">
        <f>M5/K5*100</f>
        <v>100</v>
      </c>
    </row>
    <row r="6" spans="3:14" ht="24.75" customHeight="1" hidden="1">
      <c r="C6" s="195">
        <v>814</v>
      </c>
      <c r="D6" s="28"/>
      <c r="E6" s="4" t="s">
        <v>167</v>
      </c>
      <c r="F6" s="36">
        <f>SUM(F7)</f>
        <v>506637.14</v>
      </c>
      <c r="G6" s="36">
        <f>SUM(G7)</f>
        <v>398168.43</v>
      </c>
      <c r="H6" s="36">
        <f t="shared" si="0"/>
        <v>78.59045430423834</v>
      </c>
      <c r="I6" s="111">
        <f>SUM(I7)</f>
        <v>398200</v>
      </c>
      <c r="J6" s="175">
        <f>I6/G6*100</f>
        <v>100.0079288054053</v>
      </c>
      <c r="K6" s="111">
        <f>SUM(K7)</f>
        <v>66400</v>
      </c>
      <c r="L6" s="175">
        <v>0</v>
      </c>
      <c r="M6" s="111">
        <f>SUM(M7)</f>
        <v>66400</v>
      </c>
      <c r="N6" s="175">
        <v>0</v>
      </c>
    </row>
    <row r="7" spans="3:14" ht="12.75" customHeight="1" hidden="1">
      <c r="C7" s="195"/>
      <c r="D7" s="28">
        <v>8141</v>
      </c>
      <c r="E7" s="4" t="s">
        <v>215</v>
      </c>
      <c r="F7" s="252">
        <v>506637.14</v>
      </c>
      <c r="G7" s="36">
        <v>398168.43</v>
      </c>
      <c r="H7" s="36">
        <f t="shared" si="0"/>
        <v>78.59045430423834</v>
      </c>
      <c r="I7" s="111">
        <v>398200</v>
      </c>
      <c r="J7" s="175">
        <f>I7/G7*100</f>
        <v>100.0079288054053</v>
      </c>
      <c r="K7" s="111">
        <v>66400</v>
      </c>
      <c r="L7" s="175">
        <v>0</v>
      </c>
      <c r="M7" s="111">
        <v>66400</v>
      </c>
      <c r="N7" s="175">
        <v>0</v>
      </c>
    </row>
    <row r="8" spans="3:14" ht="12.75" customHeight="1" hidden="1">
      <c r="C8" s="195">
        <v>817</v>
      </c>
      <c r="D8" s="28"/>
      <c r="E8" s="4" t="s">
        <v>211</v>
      </c>
      <c r="F8" s="36">
        <f>F9</f>
        <v>0</v>
      </c>
      <c r="G8" s="36">
        <f>G9</f>
        <v>0</v>
      </c>
      <c r="H8" s="36" t="e">
        <f t="shared" si="0"/>
        <v>#DIV/0!</v>
      </c>
      <c r="I8" s="111">
        <f>I9</f>
        <v>0</v>
      </c>
      <c r="J8" s="175" t="s">
        <v>188</v>
      </c>
      <c r="K8" s="111">
        <f>K9</f>
        <v>0</v>
      </c>
      <c r="L8" s="175" t="s">
        <v>188</v>
      </c>
      <c r="M8" s="111">
        <f>M9</f>
        <v>0</v>
      </c>
      <c r="N8" s="175" t="s">
        <v>188</v>
      </c>
    </row>
    <row r="9" spans="3:14" ht="12.75" customHeight="1" hidden="1">
      <c r="C9" s="195"/>
      <c r="D9" s="28">
        <v>8171</v>
      </c>
      <c r="E9" s="4" t="s">
        <v>212</v>
      </c>
      <c r="F9" s="36">
        <v>0</v>
      </c>
      <c r="G9" s="36">
        <v>0</v>
      </c>
      <c r="H9" s="36" t="e">
        <f t="shared" si="0"/>
        <v>#DIV/0!</v>
      </c>
      <c r="I9" s="111">
        <v>0</v>
      </c>
      <c r="J9" s="175" t="s">
        <v>188</v>
      </c>
      <c r="K9" s="111">
        <v>0</v>
      </c>
      <c r="L9" s="175" t="s">
        <v>188</v>
      </c>
      <c r="M9" s="111">
        <v>0</v>
      </c>
      <c r="N9" s="175" t="s">
        <v>188</v>
      </c>
    </row>
    <row r="10" spans="3:14" ht="13.5" customHeight="1" hidden="1">
      <c r="C10" s="195">
        <v>818</v>
      </c>
      <c r="D10" s="28"/>
      <c r="E10" s="4" t="s">
        <v>195</v>
      </c>
      <c r="F10" s="36">
        <f>F11</f>
        <v>0</v>
      </c>
      <c r="G10" s="36">
        <f>G11</f>
        <v>0</v>
      </c>
      <c r="H10" s="36" t="e">
        <f t="shared" si="0"/>
        <v>#DIV/0!</v>
      </c>
      <c r="I10" s="111">
        <f>I11</f>
        <v>0</v>
      </c>
      <c r="J10" s="175" t="s">
        <v>188</v>
      </c>
      <c r="K10" s="111">
        <f>K11</f>
        <v>0</v>
      </c>
      <c r="L10" s="175" t="s">
        <v>188</v>
      </c>
      <c r="M10" s="111">
        <f>M11</f>
        <v>0</v>
      </c>
      <c r="N10" s="175" t="s">
        <v>188</v>
      </c>
    </row>
    <row r="11" spans="3:14" ht="27" customHeight="1" hidden="1">
      <c r="C11" s="195"/>
      <c r="D11" s="28">
        <v>8181</v>
      </c>
      <c r="E11" s="4" t="s">
        <v>196</v>
      </c>
      <c r="F11" s="36">
        <v>0</v>
      </c>
      <c r="G11" s="36">
        <v>0</v>
      </c>
      <c r="H11" s="36" t="e">
        <f t="shared" si="0"/>
        <v>#DIV/0!</v>
      </c>
      <c r="I11" s="111">
        <v>0</v>
      </c>
      <c r="J11" s="175" t="s">
        <v>188</v>
      </c>
      <c r="K11" s="111">
        <v>0</v>
      </c>
      <c r="L11" s="175" t="s">
        <v>188</v>
      </c>
      <c r="M11" s="111">
        <v>0</v>
      </c>
      <c r="N11" s="175" t="s">
        <v>188</v>
      </c>
    </row>
    <row r="12" spans="1:14" ht="13.5" customHeight="1">
      <c r="A12" s="108"/>
      <c r="B12" s="41">
        <v>83</v>
      </c>
      <c r="C12" s="195"/>
      <c r="D12" s="28"/>
      <c r="E12" s="8" t="s">
        <v>22</v>
      </c>
      <c r="F12" s="36">
        <f>SUM(F17,F15,F13)</f>
        <v>2857086.88</v>
      </c>
      <c r="G12" s="36">
        <f>SUM(G17,G15,G13)</f>
        <v>5640719.359999999</v>
      </c>
      <c r="H12" s="36">
        <f aca="true" t="shared" si="1" ref="H12:H45">G12/F12*100</f>
        <v>197.42904562986197</v>
      </c>
      <c r="I12" s="111">
        <f>SUM(I17,I15,I13)</f>
        <v>464500</v>
      </c>
      <c r="J12" s="175">
        <f aca="true" t="shared" si="2" ref="J12:J23">I12/G12*100</f>
        <v>8.234765290645484</v>
      </c>
      <c r="K12" s="111">
        <f>SUM(K17,K15,K13)</f>
        <v>132800</v>
      </c>
      <c r="L12" s="175">
        <f aca="true" t="shared" si="3" ref="L12:L23">K12/I12*100</f>
        <v>28.58988159311087</v>
      </c>
      <c r="M12" s="111">
        <f>SUM(M17,M15,M13)</f>
        <v>132800</v>
      </c>
      <c r="N12" s="175">
        <f aca="true" t="shared" si="4" ref="N12:N18">M12/K12*100</f>
        <v>100</v>
      </c>
    </row>
    <row r="13" spans="3:14" ht="24" customHeight="1" hidden="1">
      <c r="C13" s="187">
        <v>832</v>
      </c>
      <c r="D13" s="153"/>
      <c r="E13" s="218" t="s">
        <v>216</v>
      </c>
      <c r="F13" s="110">
        <f>SUM(F14)</f>
        <v>347914.71</v>
      </c>
      <c r="G13" s="110">
        <f>SUM(G14)</f>
        <v>331807.02</v>
      </c>
      <c r="H13" s="110">
        <f t="shared" si="1"/>
        <v>95.37021875275121</v>
      </c>
      <c r="I13" s="109">
        <f>SUM(I14)</f>
        <v>331800</v>
      </c>
      <c r="J13" s="171">
        <f t="shared" si="2"/>
        <v>99.99788431239338</v>
      </c>
      <c r="K13" s="109">
        <f>SUM(K14)</f>
        <v>66400</v>
      </c>
      <c r="L13" s="171">
        <f t="shared" si="3"/>
        <v>20.01205545509343</v>
      </c>
      <c r="M13" s="109">
        <f>SUM(M14)</f>
        <v>66400</v>
      </c>
      <c r="N13" s="171">
        <f t="shared" si="4"/>
        <v>100</v>
      </c>
    </row>
    <row r="14" spans="3:14" ht="24.75" customHeight="1" hidden="1">
      <c r="C14" s="195"/>
      <c r="D14" s="28">
        <v>8321</v>
      </c>
      <c r="E14" s="179" t="s">
        <v>168</v>
      </c>
      <c r="F14" s="36">
        <v>347914.71</v>
      </c>
      <c r="G14" s="36">
        <v>331807.02</v>
      </c>
      <c r="H14" s="36">
        <f t="shared" si="1"/>
        <v>95.37021875275121</v>
      </c>
      <c r="I14" s="111">
        <v>331800</v>
      </c>
      <c r="J14" s="175">
        <f t="shared" si="2"/>
        <v>99.99788431239338</v>
      </c>
      <c r="K14" s="111">
        <v>66400</v>
      </c>
      <c r="L14" s="175">
        <f t="shared" si="3"/>
        <v>20.01205545509343</v>
      </c>
      <c r="M14" s="111">
        <v>66400</v>
      </c>
      <c r="N14" s="175">
        <f t="shared" si="4"/>
        <v>100</v>
      </c>
    </row>
    <row r="15" spans="3:14" ht="24.75" customHeight="1" hidden="1">
      <c r="C15" s="187">
        <v>833</v>
      </c>
      <c r="D15" s="153"/>
      <c r="E15" s="21" t="s">
        <v>209</v>
      </c>
      <c r="F15" s="110">
        <f>SUM(F16)</f>
        <v>0</v>
      </c>
      <c r="G15" s="110">
        <f>SUM(G16)</f>
        <v>0</v>
      </c>
      <c r="H15" s="36" t="s">
        <v>188</v>
      </c>
      <c r="I15" s="109">
        <f>SUM(I16)</f>
        <v>0</v>
      </c>
      <c r="J15" s="171" t="e">
        <f t="shared" si="2"/>
        <v>#DIV/0!</v>
      </c>
      <c r="K15" s="109">
        <f>SUM(K16)</f>
        <v>0</v>
      </c>
      <c r="L15" s="171" t="s">
        <v>188</v>
      </c>
      <c r="M15" s="109">
        <f>SUM(M16)</f>
        <v>0</v>
      </c>
      <c r="N15" s="171" t="s">
        <v>188</v>
      </c>
    </row>
    <row r="16" spans="3:14" ht="27" customHeight="1" hidden="1">
      <c r="C16" s="195"/>
      <c r="D16" s="28">
        <v>8331</v>
      </c>
      <c r="E16" s="4" t="s">
        <v>181</v>
      </c>
      <c r="F16" s="36">
        <v>0</v>
      </c>
      <c r="G16" s="36">
        <v>0</v>
      </c>
      <c r="H16" s="36" t="s">
        <v>188</v>
      </c>
      <c r="I16" s="111">
        <v>0</v>
      </c>
      <c r="J16" s="175" t="e">
        <f t="shared" si="2"/>
        <v>#DIV/0!</v>
      </c>
      <c r="K16" s="111">
        <v>0</v>
      </c>
      <c r="L16" s="175" t="s">
        <v>188</v>
      </c>
      <c r="M16" s="111">
        <v>0</v>
      </c>
      <c r="N16" s="175" t="s">
        <v>188</v>
      </c>
    </row>
    <row r="17" spans="3:14" ht="24.75" customHeight="1" hidden="1">
      <c r="C17" s="187">
        <v>834</v>
      </c>
      <c r="D17" s="153"/>
      <c r="E17" s="21" t="s">
        <v>77</v>
      </c>
      <c r="F17" s="110">
        <f>SUM(F18)</f>
        <v>2509172.17</v>
      </c>
      <c r="G17" s="110">
        <f>SUM(G18)</f>
        <v>5308912.34</v>
      </c>
      <c r="H17" s="110">
        <f t="shared" si="1"/>
        <v>211.58023365132414</v>
      </c>
      <c r="I17" s="109">
        <f>SUM(I18)</f>
        <v>132700</v>
      </c>
      <c r="J17" s="171">
        <f t="shared" si="2"/>
        <v>2.4995703733921513</v>
      </c>
      <c r="K17" s="109">
        <f>SUM(K18)</f>
        <v>66400</v>
      </c>
      <c r="L17" s="171">
        <f t="shared" si="3"/>
        <v>50.03767897513187</v>
      </c>
      <c r="M17" s="109">
        <f>SUM(M18)</f>
        <v>66400</v>
      </c>
      <c r="N17" s="171">
        <f t="shared" si="4"/>
        <v>100</v>
      </c>
    </row>
    <row r="18" spans="3:14" ht="27" customHeight="1" hidden="1">
      <c r="C18" s="195"/>
      <c r="D18" s="28">
        <v>8341</v>
      </c>
      <c r="E18" s="4" t="s">
        <v>78</v>
      </c>
      <c r="F18" s="36">
        <v>2509172.17</v>
      </c>
      <c r="G18" s="36">
        <v>5308912.34</v>
      </c>
      <c r="H18" s="36">
        <f t="shared" si="1"/>
        <v>211.58023365132414</v>
      </c>
      <c r="I18" s="111">
        <v>132700</v>
      </c>
      <c r="J18" s="175">
        <f t="shared" si="2"/>
        <v>2.4995703733921513</v>
      </c>
      <c r="K18" s="111">
        <v>66400</v>
      </c>
      <c r="L18" s="175">
        <f t="shared" si="3"/>
        <v>50.03767897513187</v>
      </c>
      <c r="M18" s="111">
        <v>66400</v>
      </c>
      <c r="N18" s="175">
        <f t="shared" si="4"/>
        <v>100</v>
      </c>
    </row>
    <row r="19" spans="1:14" s="26" customFormat="1" ht="13.5" customHeight="1" hidden="1">
      <c r="A19" s="108"/>
      <c r="B19" s="108">
        <v>84</v>
      </c>
      <c r="C19" s="187"/>
      <c r="D19" s="153"/>
      <c r="E19" s="21" t="s">
        <v>87</v>
      </c>
      <c r="F19" s="110">
        <f>SUM(F24,F22,F20)</f>
        <v>0</v>
      </c>
      <c r="G19" s="110">
        <f>SUM(G24,G22,G20)</f>
        <v>0</v>
      </c>
      <c r="H19" s="36" t="s">
        <v>188</v>
      </c>
      <c r="I19" s="109">
        <f>SUM(I24,I22,I20)</f>
        <v>0</v>
      </c>
      <c r="J19" s="171" t="s">
        <v>188</v>
      </c>
      <c r="K19" s="109">
        <f>SUM(K24,K22,K20)</f>
        <v>0</v>
      </c>
      <c r="L19" s="171" t="s">
        <v>188</v>
      </c>
      <c r="M19" s="109">
        <f>SUM(M24,M22,M20)</f>
        <v>0</v>
      </c>
      <c r="N19" s="171" t="s">
        <v>188</v>
      </c>
    </row>
    <row r="20" spans="1:14" s="26" customFormat="1" ht="27" customHeight="1" hidden="1">
      <c r="A20" s="108"/>
      <c r="B20" s="108"/>
      <c r="C20" s="187">
        <v>842</v>
      </c>
      <c r="D20" s="153"/>
      <c r="E20" s="21" t="s">
        <v>182</v>
      </c>
      <c r="F20" s="110">
        <f>SUM(F21)</f>
        <v>0</v>
      </c>
      <c r="G20" s="110">
        <f>SUM(G21)</f>
        <v>0</v>
      </c>
      <c r="H20" s="36" t="e">
        <f t="shared" si="1"/>
        <v>#DIV/0!</v>
      </c>
      <c r="I20" s="109">
        <f>SUM(I21)</f>
        <v>0</v>
      </c>
      <c r="J20" s="171" t="e">
        <f t="shared" si="2"/>
        <v>#DIV/0!</v>
      </c>
      <c r="K20" s="109">
        <f>SUM(K21)</f>
        <v>0</v>
      </c>
      <c r="L20" s="171" t="e">
        <f t="shared" si="3"/>
        <v>#DIV/0!</v>
      </c>
      <c r="M20" s="109">
        <f>SUM(M21)</f>
        <v>0</v>
      </c>
      <c r="N20" s="171" t="e">
        <f>M20/K20*100</f>
        <v>#DIV/0!</v>
      </c>
    </row>
    <row r="21" spans="3:14" ht="25.5" customHeight="1" hidden="1">
      <c r="C21" s="195"/>
      <c r="D21" s="28">
        <v>8422</v>
      </c>
      <c r="E21" s="4" t="s">
        <v>184</v>
      </c>
      <c r="F21" s="36">
        <v>0</v>
      </c>
      <c r="G21" s="36">
        <v>0</v>
      </c>
      <c r="H21" s="36" t="e">
        <f t="shared" si="1"/>
        <v>#DIV/0!</v>
      </c>
      <c r="I21" s="111">
        <v>0</v>
      </c>
      <c r="J21" s="175" t="e">
        <f t="shared" si="2"/>
        <v>#DIV/0!</v>
      </c>
      <c r="K21" s="111">
        <v>0</v>
      </c>
      <c r="L21" s="175" t="e">
        <f t="shared" si="3"/>
        <v>#DIV/0!</v>
      </c>
      <c r="M21" s="111">
        <v>0</v>
      </c>
      <c r="N21" s="171" t="e">
        <f>M21/K21*100</f>
        <v>#DIV/0!</v>
      </c>
    </row>
    <row r="22" spans="1:14" s="26" customFormat="1" ht="15.75" customHeight="1" hidden="1">
      <c r="A22" s="108"/>
      <c r="B22" s="108"/>
      <c r="C22" s="187">
        <v>843</v>
      </c>
      <c r="D22" s="153"/>
      <c r="E22" s="21" t="s">
        <v>185</v>
      </c>
      <c r="F22" s="110">
        <f>SUM(F23)</f>
        <v>0</v>
      </c>
      <c r="G22" s="110">
        <f>SUM(G23)</f>
        <v>0</v>
      </c>
      <c r="H22" s="36" t="e">
        <f t="shared" si="1"/>
        <v>#DIV/0!</v>
      </c>
      <c r="I22" s="109">
        <f>SUM(I23)</f>
        <v>0</v>
      </c>
      <c r="J22" s="171" t="e">
        <f t="shared" si="2"/>
        <v>#DIV/0!</v>
      </c>
      <c r="K22" s="109">
        <f>SUM(K23)</f>
        <v>0</v>
      </c>
      <c r="L22" s="171" t="e">
        <f t="shared" si="3"/>
        <v>#DIV/0!</v>
      </c>
      <c r="M22" s="109">
        <f>SUM(M23)</f>
        <v>0</v>
      </c>
      <c r="N22" s="171" t="e">
        <f>M22/K22*100</f>
        <v>#DIV/0!</v>
      </c>
    </row>
    <row r="23" spans="3:14" ht="15.75" customHeight="1" hidden="1">
      <c r="C23" s="195"/>
      <c r="D23" s="28">
        <v>8431</v>
      </c>
      <c r="E23" s="4" t="s">
        <v>185</v>
      </c>
      <c r="F23" s="36">
        <v>0</v>
      </c>
      <c r="G23" s="36">
        <v>0</v>
      </c>
      <c r="H23" s="36" t="e">
        <f t="shared" si="1"/>
        <v>#DIV/0!</v>
      </c>
      <c r="I23" s="111">
        <v>0</v>
      </c>
      <c r="J23" s="175" t="e">
        <f t="shared" si="2"/>
        <v>#DIV/0!</v>
      </c>
      <c r="K23" s="111">
        <v>0</v>
      </c>
      <c r="L23" s="175" t="e">
        <f t="shared" si="3"/>
        <v>#DIV/0!</v>
      </c>
      <c r="M23" s="111">
        <v>0</v>
      </c>
      <c r="N23" s="171" t="e">
        <f>M23/K23*100</f>
        <v>#DIV/0!</v>
      </c>
    </row>
    <row r="24" spans="3:14" ht="27" customHeight="1" hidden="1">
      <c r="C24" s="187">
        <v>844</v>
      </c>
      <c r="D24" s="153"/>
      <c r="E24" s="21" t="s">
        <v>183</v>
      </c>
      <c r="F24" s="110">
        <f>SUM(F25)</f>
        <v>0</v>
      </c>
      <c r="G24" s="110">
        <f>SUM(G25)</f>
        <v>0</v>
      </c>
      <c r="H24" s="36" t="s">
        <v>188</v>
      </c>
      <c r="I24" s="109">
        <f>SUM(I25)</f>
        <v>0</v>
      </c>
      <c r="J24" s="171" t="s">
        <v>188</v>
      </c>
      <c r="K24" s="109">
        <f>SUM(K25)</f>
        <v>0</v>
      </c>
      <c r="L24" s="171" t="s">
        <v>188</v>
      </c>
      <c r="M24" s="109">
        <f>SUM(M25)</f>
        <v>0</v>
      </c>
      <c r="N24" s="171" t="s">
        <v>188</v>
      </c>
    </row>
    <row r="25" spans="3:14" ht="27" customHeight="1" hidden="1">
      <c r="C25" s="195"/>
      <c r="D25" s="28">
        <v>8443</v>
      </c>
      <c r="E25" s="4" t="s">
        <v>163</v>
      </c>
      <c r="F25" s="36">
        <v>0</v>
      </c>
      <c r="G25" s="36">
        <v>0</v>
      </c>
      <c r="H25" s="36" t="s">
        <v>188</v>
      </c>
      <c r="I25" s="111">
        <v>0</v>
      </c>
      <c r="J25" s="175" t="s">
        <v>188</v>
      </c>
      <c r="K25" s="111">
        <v>0</v>
      </c>
      <c r="L25" s="175" t="s">
        <v>188</v>
      </c>
      <c r="M25" s="111">
        <v>0</v>
      </c>
      <c r="N25" s="171" t="s">
        <v>188</v>
      </c>
    </row>
    <row r="26" spans="3:14" ht="9" customHeight="1">
      <c r="C26" s="195"/>
      <c r="D26" s="28"/>
      <c r="F26" s="36"/>
      <c r="G26" s="36"/>
      <c r="H26" s="36"/>
      <c r="I26" s="111"/>
      <c r="J26" s="175"/>
      <c r="K26" s="111"/>
      <c r="L26" s="175"/>
      <c r="M26" s="201"/>
      <c r="N26" s="175"/>
    </row>
    <row r="27" spans="1:14" s="42" customFormat="1" ht="28.5" customHeight="1">
      <c r="A27" s="209">
        <v>5</v>
      </c>
      <c r="B27" s="209"/>
      <c r="C27" s="158"/>
      <c r="D27" s="159"/>
      <c r="E27" s="176" t="s">
        <v>23</v>
      </c>
      <c r="F27" s="110">
        <f>F28+F40+F35</f>
        <v>265445.62</v>
      </c>
      <c r="G27" s="110">
        <f aca="true" t="shared" si="5" ref="G27:M27">G28+G40+G35</f>
        <v>0</v>
      </c>
      <c r="H27" s="110">
        <f t="shared" si="1"/>
        <v>0</v>
      </c>
      <c r="I27" s="109">
        <f t="shared" si="5"/>
        <v>0</v>
      </c>
      <c r="J27" s="171" t="s">
        <v>188</v>
      </c>
      <c r="K27" s="109">
        <f t="shared" si="5"/>
        <v>0</v>
      </c>
      <c r="L27" s="171" t="s">
        <v>188</v>
      </c>
      <c r="M27" s="109">
        <f t="shared" si="5"/>
        <v>0</v>
      </c>
      <c r="N27" s="171" t="s">
        <v>188</v>
      </c>
    </row>
    <row r="28" spans="1:14" ht="13.5" customHeight="1">
      <c r="A28" s="108"/>
      <c r="B28" s="41">
        <v>51</v>
      </c>
      <c r="C28" s="195"/>
      <c r="D28" s="28"/>
      <c r="E28" s="24" t="s">
        <v>192</v>
      </c>
      <c r="F28" s="36">
        <f>SUM(F31+F29)</f>
        <v>265445.62</v>
      </c>
      <c r="G28" s="36">
        <f>SUM(G31+G29)</f>
        <v>0</v>
      </c>
      <c r="H28" s="36">
        <f t="shared" si="1"/>
        <v>0</v>
      </c>
      <c r="I28" s="111">
        <f>SUM(I31+I29)</f>
        <v>0</v>
      </c>
      <c r="J28" s="175" t="s">
        <v>188</v>
      </c>
      <c r="K28" s="111">
        <f>SUM(K31+K29)</f>
        <v>0</v>
      </c>
      <c r="L28" s="175" t="s">
        <v>188</v>
      </c>
      <c r="M28" s="111">
        <f>SUM(M31+M29)</f>
        <v>0</v>
      </c>
      <c r="N28" s="175" t="s">
        <v>188</v>
      </c>
    </row>
    <row r="29" spans="3:14" ht="13.5" customHeight="1" hidden="1">
      <c r="C29" s="187">
        <v>514</v>
      </c>
      <c r="D29" s="28"/>
      <c r="E29" s="26" t="s">
        <v>197</v>
      </c>
      <c r="F29" s="110">
        <f>SUM(F30)</f>
        <v>265445.62</v>
      </c>
      <c r="G29" s="110">
        <f>SUM(G30)</f>
        <v>0</v>
      </c>
      <c r="H29" s="110">
        <f t="shared" si="1"/>
        <v>0</v>
      </c>
      <c r="I29" s="109">
        <f>SUM(I30)</f>
        <v>0</v>
      </c>
      <c r="J29" s="171" t="s">
        <v>188</v>
      </c>
      <c r="K29" s="109">
        <f>SUM(K30)</f>
        <v>0</v>
      </c>
      <c r="L29" s="171" t="s">
        <v>188</v>
      </c>
      <c r="M29" s="109">
        <f>SUM(M30)</f>
        <v>0</v>
      </c>
      <c r="N29" s="219" t="s">
        <v>188</v>
      </c>
    </row>
    <row r="30" spans="3:14" ht="13.5" customHeight="1" hidden="1">
      <c r="C30" s="195"/>
      <c r="D30" s="28">
        <v>5141</v>
      </c>
      <c r="E30" s="8" t="s">
        <v>198</v>
      </c>
      <c r="F30" s="29">
        <f>'posebni dio'!C200</f>
        <v>265445.62</v>
      </c>
      <c r="G30" s="29">
        <f>'posebni dio'!D200</f>
        <v>0</v>
      </c>
      <c r="H30" s="110">
        <f t="shared" si="1"/>
        <v>0</v>
      </c>
      <c r="I30" s="25">
        <f>'posebni dio'!F200</f>
        <v>0</v>
      </c>
      <c r="J30" s="171" t="s">
        <v>188</v>
      </c>
      <c r="K30" s="25">
        <f>'posebni dio'!H200</f>
        <v>0</v>
      </c>
      <c r="L30" s="175" t="s">
        <v>188</v>
      </c>
      <c r="M30" s="25">
        <f>'posebni dio'!J200</f>
        <v>0</v>
      </c>
      <c r="N30" s="175" t="s">
        <v>188</v>
      </c>
    </row>
    <row r="31" spans="3:14" ht="13.5" customHeight="1" hidden="1">
      <c r="C31" s="187">
        <v>518</v>
      </c>
      <c r="D31" s="153"/>
      <c r="E31" s="26" t="s">
        <v>193</v>
      </c>
      <c r="F31" s="110">
        <f>SUM(F32)</f>
        <v>0</v>
      </c>
      <c r="G31" s="110">
        <f>SUM(G32)</f>
        <v>0</v>
      </c>
      <c r="H31" s="110" t="e">
        <f t="shared" si="1"/>
        <v>#DIV/0!</v>
      </c>
      <c r="I31" s="109">
        <f>SUM(I32)</f>
        <v>0</v>
      </c>
      <c r="J31" s="171" t="e">
        <f aca="true" t="shared" si="6" ref="J31:J39">I31/G31*100</f>
        <v>#DIV/0!</v>
      </c>
      <c r="K31" s="109">
        <f>SUM(K32)</f>
        <v>0</v>
      </c>
      <c r="L31" s="171" t="s">
        <v>188</v>
      </c>
      <c r="M31" s="109">
        <f>SUM(M32)</f>
        <v>0</v>
      </c>
      <c r="N31" s="219" t="s">
        <v>188</v>
      </c>
    </row>
    <row r="32" spans="1:14" ht="26.25" customHeight="1" hidden="1">
      <c r="A32" s="108"/>
      <c r="B32" s="108"/>
      <c r="C32" s="187"/>
      <c r="D32" s="28">
        <v>5181</v>
      </c>
      <c r="E32" s="4" t="s">
        <v>194</v>
      </c>
      <c r="F32" s="29">
        <f>'posebni dio'!C202</f>
        <v>0</v>
      </c>
      <c r="G32" s="29">
        <f>'posebni dio'!D202</f>
        <v>0</v>
      </c>
      <c r="H32" s="36" t="e">
        <f t="shared" si="1"/>
        <v>#DIV/0!</v>
      </c>
      <c r="I32" s="25">
        <f>'posebni dio'!F202</f>
        <v>0</v>
      </c>
      <c r="J32" s="175" t="e">
        <f t="shared" si="6"/>
        <v>#DIV/0!</v>
      </c>
      <c r="K32" s="25">
        <f>'posebni dio'!H202</f>
        <v>0</v>
      </c>
      <c r="L32" s="175" t="s">
        <v>188</v>
      </c>
      <c r="M32" s="25">
        <f>'posebni dio'!J202</f>
        <v>0</v>
      </c>
      <c r="N32" s="171" t="s">
        <v>188</v>
      </c>
    </row>
    <row r="33" spans="1:14" s="26" customFormat="1" ht="27" customHeight="1" hidden="1">
      <c r="A33" s="108"/>
      <c r="B33" s="108"/>
      <c r="C33" s="187">
        <v>516</v>
      </c>
      <c r="D33" s="153"/>
      <c r="E33" s="177" t="s">
        <v>108</v>
      </c>
      <c r="F33" s="110" t="e">
        <f>F34</f>
        <v>#REF!</v>
      </c>
      <c r="G33" s="110" t="e">
        <f>G34</f>
        <v>#REF!</v>
      </c>
      <c r="H33" s="36" t="e">
        <f t="shared" si="1"/>
        <v>#REF!</v>
      </c>
      <c r="I33" s="109" t="e">
        <f>I34</f>
        <v>#REF!</v>
      </c>
      <c r="J33" s="175" t="e">
        <f t="shared" si="6"/>
        <v>#REF!</v>
      </c>
      <c r="K33" s="109" t="e">
        <f>K34</f>
        <v>#REF!</v>
      </c>
      <c r="L33" s="171">
        <v>0</v>
      </c>
      <c r="M33" s="109" t="e">
        <f>M34</f>
        <v>#REF!</v>
      </c>
      <c r="N33" s="171">
        <v>0</v>
      </c>
    </row>
    <row r="34" spans="3:14" ht="13.5" customHeight="1" hidden="1">
      <c r="C34" s="195"/>
      <c r="D34" s="28">
        <v>5163</v>
      </c>
      <c r="E34" s="71" t="s">
        <v>109</v>
      </c>
      <c r="F34" s="29" t="e">
        <f>'posebni dio'!#REF!</f>
        <v>#REF!</v>
      </c>
      <c r="G34" s="29" t="e">
        <f>'posebni dio'!#REF!</f>
        <v>#REF!</v>
      </c>
      <c r="H34" s="36" t="e">
        <f t="shared" si="1"/>
        <v>#REF!</v>
      </c>
      <c r="I34" s="25" t="e">
        <f>'posebni dio'!#REF!</f>
        <v>#REF!</v>
      </c>
      <c r="J34" s="175" t="e">
        <f t="shared" si="6"/>
        <v>#REF!</v>
      </c>
      <c r="K34" s="25" t="e">
        <f>'posebni dio'!#REF!</f>
        <v>#REF!</v>
      </c>
      <c r="L34" s="175">
        <v>0</v>
      </c>
      <c r="M34" s="25" t="e">
        <f>'posebni dio'!#REF!</f>
        <v>#REF!</v>
      </c>
      <c r="N34" s="175">
        <v>0</v>
      </c>
    </row>
    <row r="35" spans="1:14" s="26" customFormat="1" ht="13.5" customHeight="1" hidden="1">
      <c r="A35" s="108"/>
      <c r="B35" s="108">
        <v>53</v>
      </c>
      <c r="C35" s="187"/>
      <c r="D35" s="153"/>
      <c r="E35" s="72" t="s">
        <v>82</v>
      </c>
      <c r="F35" s="110">
        <f>SUM(F36,F38)</f>
        <v>0</v>
      </c>
      <c r="G35" s="110">
        <f>SUM(G36,G38)</f>
        <v>0</v>
      </c>
      <c r="H35" s="110" t="e">
        <f t="shared" si="1"/>
        <v>#DIV/0!</v>
      </c>
      <c r="I35" s="109">
        <f>SUM(I36,I38)</f>
        <v>0</v>
      </c>
      <c r="J35" s="175" t="e">
        <f t="shared" si="6"/>
        <v>#DIV/0!</v>
      </c>
      <c r="K35" s="109">
        <f>SUM(K36,K38)</f>
        <v>0</v>
      </c>
      <c r="L35" s="171" t="s">
        <v>188</v>
      </c>
      <c r="M35" s="109">
        <f>SUM(M36,M38)</f>
        <v>0</v>
      </c>
      <c r="N35" s="171" t="s">
        <v>188</v>
      </c>
    </row>
    <row r="36" spans="3:14" ht="13.5" customHeight="1" hidden="1">
      <c r="C36" s="187">
        <v>532</v>
      </c>
      <c r="D36" s="153"/>
      <c r="E36" s="26" t="s">
        <v>168</v>
      </c>
      <c r="F36" s="110">
        <f>SUM(F37)</f>
        <v>0</v>
      </c>
      <c r="G36" s="110">
        <f>SUM(G37)</f>
        <v>0</v>
      </c>
      <c r="H36" s="110" t="e">
        <f t="shared" si="1"/>
        <v>#DIV/0!</v>
      </c>
      <c r="I36" s="109">
        <f>SUM(I37)</f>
        <v>0</v>
      </c>
      <c r="J36" s="175" t="e">
        <f t="shared" si="6"/>
        <v>#DIV/0!</v>
      </c>
      <c r="K36" s="109">
        <f>SUM(K37)</f>
        <v>0</v>
      </c>
      <c r="L36" s="219" t="s">
        <v>188</v>
      </c>
      <c r="M36" s="109">
        <f>SUM(M37)</f>
        <v>0</v>
      </c>
      <c r="N36" s="171" t="s">
        <v>188</v>
      </c>
    </row>
    <row r="37" spans="1:14" s="26" customFormat="1" ht="13.5" customHeight="1" hidden="1">
      <c r="A37" s="41"/>
      <c r="B37" s="41"/>
      <c r="C37" s="195"/>
      <c r="D37" s="28">
        <v>5321</v>
      </c>
      <c r="E37" s="8" t="s">
        <v>168</v>
      </c>
      <c r="F37" s="36">
        <f>SUM('posebni dio'!C212)</f>
        <v>0</v>
      </c>
      <c r="G37" s="36">
        <f>SUM('posebni dio'!D212)</f>
        <v>0</v>
      </c>
      <c r="H37" s="36" t="e">
        <f t="shared" si="1"/>
        <v>#DIV/0!</v>
      </c>
      <c r="I37" s="111">
        <f>SUM('posebni dio'!F212)</f>
        <v>0</v>
      </c>
      <c r="J37" s="175" t="e">
        <f t="shared" si="6"/>
        <v>#DIV/0!</v>
      </c>
      <c r="K37" s="111">
        <f>SUM('posebni dio'!H212)</f>
        <v>0</v>
      </c>
      <c r="L37" s="175" t="s">
        <v>188</v>
      </c>
      <c r="M37" s="111">
        <f>SUM('posebni dio'!J212)</f>
        <v>0</v>
      </c>
      <c r="N37" s="175" t="s">
        <v>188</v>
      </c>
    </row>
    <row r="38" spans="1:14" s="26" customFormat="1" ht="25.5" customHeight="1" hidden="1">
      <c r="A38" s="108"/>
      <c r="B38" s="108"/>
      <c r="C38" s="187">
        <v>534</v>
      </c>
      <c r="D38" s="153"/>
      <c r="E38" s="72" t="s">
        <v>83</v>
      </c>
      <c r="F38" s="110">
        <f>SUM(F39)</f>
        <v>0</v>
      </c>
      <c r="G38" s="110">
        <f>SUM(G39)</f>
        <v>0</v>
      </c>
      <c r="H38" s="36" t="e">
        <f t="shared" si="1"/>
        <v>#DIV/0!</v>
      </c>
      <c r="I38" s="109">
        <f>SUM(I39)</f>
        <v>0</v>
      </c>
      <c r="J38" s="175" t="e">
        <f t="shared" si="6"/>
        <v>#DIV/0!</v>
      </c>
      <c r="K38" s="109">
        <f>SUM(K39)</f>
        <v>0</v>
      </c>
      <c r="L38" s="171">
        <v>0</v>
      </c>
      <c r="M38" s="109">
        <f>SUM(M39)</f>
        <v>0</v>
      </c>
      <c r="N38" s="171">
        <v>0</v>
      </c>
    </row>
    <row r="39" spans="3:14" ht="28.5" customHeight="1" hidden="1">
      <c r="C39" s="195"/>
      <c r="D39" s="28">
        <v>5341</v>
      </c>
      <c r="E39" s="76" t="s">
        <v>78</v>
      </c>
      <c r="F39" s="36">
        <f>SUM('posebni dio'!C214)</f>
        <v>0</v>
      </c>
      <c r="G39" s="36">
        <f>SUM('posebni dio'!D214)</f>
        <v>0</v>
      </c>
      <c r="H39" s="36" t="e">
        <f t="shared" si="1"/>
        <v>#DIV/0!</v>
      </c>
      <c r="I39" s="111">
        <f>SUM('posebni dio'!F214)</f>
        <v>0</v>
      </c>
      <c r="J39" s="175" t="e">
        <f t="shared" si="6"/>
        <v>#DIV/0!</v>
      </c>
      <c r="K39" s="111">
        <f>SUM('posebni dio'!H214)</f>
        <v>0</v>
      </c>
      <c r="L39" s="175">
        <v>0</v>
      </c>
      <c r="M39" s="111">
        <f>SUM('posebni dio'!J214)</f>
        <v>0</v>
      </c>
      <c r="N39" s="175">
        <v>0</v>
      </c>
    </row>
    <row r="40" spans="2:14" ht="13.5" customHeight="1" hidden="1">
      <c r="B40" s="108">
        <v>54</v>
      </c>
      <c r="C40" s="195"/>
      <c r="D40" s="28"/>
      <c r="E40" s="26" t="s">
        <v>98</v>
      </c>
      <c r="F40" s="110">
        <f>SUM(F45,F43,F41,F48)</f>
        <v>0</v>
      </c>
      <c r="G40" s="110">
        <f>SUM(G45,G43,G41,G48)</f>
        <v>0</v>
      </c>
      <c r="H40" s="110" t="e">
        <f t="shared" si="1"/>
        <v>#DIV/0!</v>
      </c>
      <c r="I40" s="109">
        <f>SUM(I45,I43,I41,I48)</f>
        <v>0</v>
      </c>
      <c r="J40" s="175" t="s">
        <v>188</v>
      </c>
      <c r="K40" s="109">
        <f>SUM(K45,K43,K41,K48)</f>
        <v>0</v>
      </c>
      <c r="L40" s="171" t="s">
        <v>188</v>
      </c>
      <c r="M40" s="109">
        <f>SUM(M45,M43,M41,M48)</f>
        <v>0</v>
      </c>
      <c r="N40" s="171" t="s">
        <v>188</v>
      </c>
    </row>
    <row r="41" spans="3:14" ht="24.75" customHeight="1" hidden="1">
      <c r="C41" s="187">
        <v>542</v>
      </c>
      <c r="D41" s="153"/>
      <c r="E41" s="218" t="s">
        <v>154</v>
      </c>
      <c r="F41" s="110">
        <f>SUM(F42)</f>
        <v>0</v>
      </c>
      <c r="G41" s="110">
        <f>SUM(G42)</f>
        <v>0</v>
      </c>
      <c r="H41" s="110" t="e">
        <f t="shared" si="1"/>
        <v>#DIV/0!</v>
      </c>
      <c r="I41" s="109">
        <f>SUM(I42)</f>
        <v>0</v>
      </c>
      <c r="J41" s="175" t="e">
        <f>I41/G41*100</f>
        <v>#DIV/0!</v>
      </c>
      <c r="K41" s="109">
        <f>SUM(K42)</f>
        <v>0</v>
      </c>
      <c r="L41" s="171" t="s">
        <v>188</v>
      </c>
      <c r="M41" s="109">
        <f>SUM(M42)</f>
        <v>0</v>
      </c>
      <c r="N41" s="171" t="s">
        <v>188</v>
      </c>
    </row>
    <row r="42" spans="3:14" ht="28.5" customHeight="1" hidden="1">
      <c r="C42" s="195"/>
      <c r="D42" s="28">
        <v>5422</v>
      </c>
      <c r="E42" s="178" t="s">
        <v>155</v>
      </c>
      <c r="F42" s="29">
        <f>SUM('posebni dio'!C174)</f>
        <v>0</v>
      </c>
      <c r="G42" s="29">
        <f>SUM('posebni dio'!D174)</f>
        <v>0</v>
      </c>
      <c r="H42" s="36" t="e">
        <f t="shared" si="1"/>
        <v>#DIV/0!</v>
      </c>
      <c r="I42" s="25">
        <f>SUM('posebni dio'!F174)</f>
        <v>0</v>
      </c>
      <c r="J42" s="175" t="e">
        <f>I42/G42*100</f>
        <v>#DIV/0!</v>
      </c>
      <c r="K42" s="25">
        <f>SUM('posebni dio'!H174)</f>
        <v>0</v>
      </c>
      <c r="L42" s="175" t="s">
        <v>188</v>
      </c>
      <c r="M42" s="25">
        <f>SUM('posebni dio'!J174)</f>
        <v>0</v>
      </c>
      <c r="N42" s="175" t="s">
        <v>188</v>
      </c>
    </row>
    <row r="43" spans="3:14" ht="24.75" customHeight="1" hidden="1">
      <c r="C43" s="187">
        <v>543</v>
      </c>
      <c r="D43" s="153"/>
      <c r="E43" s="21" t="s">
        <v>180</v>
      </c>
      <c r="F43" s="110">
        <f>SUM(F44)</f>
        <v>0</v>
      </c>
      <c r="G43" s="110">
        <f>SUM(G44)</f>
        <v>0</v>
      </c>
      <c r="H43" s="110" t="e">
        <f t="shared" si="1"/>
        <v>#DIV/0!</v>
      </c>
      <c r="I43" s="109">
        <f>SUM(I44)</f>
        <v>0</v>
      </c>
      <c r="J43" s="175" t="e">
        <f>I43/G43*100</f>
        <v>#DIV/0!</v>
      </c>
      <c r="K43" s="109">
        <f>SUM(K44)</f>
        <v>0</v>
      </c>
      <c r="L43" s="171" t="s">
        <v>188</v>
      </c>
      <c r="M43" s="109">
        <f>SUM(M44)</f>
        <v>0</v>
      </c>
      <c r="N43" s="171" t="s">
        <v>188</v>
      </c>
    </row>
    <row r="44" spans="3:14" ht="28.5" customHeight="1" hidden="1">
      <c r="C44" s="195"/>
      <c r="D44" s="28">
        <v>5431</v>
      </c>
      <c r="E44" s="4" t="s">
        <v>180</v>
      </c>
      <c r="F44" s="29">
        <f>SUM('posebni dio'!C176)</f>
        <v>0</v>
      </c>
      <c r="G44" s="29">
        <f>SUM('posebni dio'!D176)</f>
        <v>0</v>
      </c>
      <c r="H44" s="36" t="e">
        <f t="shared" si="1"/>
        <v>#DIV/0!</v>
      </c>
      <c r="I44" s="25">
        <f>SUM('posebni dio'!F176)</f>
        <v>0</v>
      </c>
      <c r="J44" s="175" t="e">
        <f>I44/G44*100</f>
        <v>#DIV/0!</v>
      </c>
      <c r="K44" s="25">
        <f>SUM('posebni dio'!H176)</f>
        <v>0</v>
      </c>
      <c r="L44" s="175" t="s">
        <v>188</v>
      </c>
      <c r="M44" s="25">
        <f>SUM('posebni dio'!J176)</f>
        <v>0</v>
      </c>
      <c r="N44" s="175" t="s">
        <v>188</v>
      </c>
    </row>
    <row r="45" spans="1:14" ht="24.75" customHeight="1" hidden="1">
      <c r="A45" s="195"/>
      <c r="B45" s="195"/>
      <c r="C45" s="187">
        <v>544</v>
      </c>
      <c r="D45" s="153"/>
      <c r="E45" s="21" t="s">
        <v>99</v>
      </c>
      <c r="F45" s="110">
        <f>SUM(F46:F47)</f>
        <v>0</v>
      </c>
      <c r="G45" s="110">
        <f>G46+G47</f>
        <v>0</v>
      </c>
      <c r="H45" s="110" t="e">
        <f t="shared" si="1"/>
        <v>#DIV/0!</v>
      </c>
      <c r="I45" s="109">
        <f>I46+I47</f>
        <v>0</v>
      </c>
      <c r="J45" s="175" t="s">
        <v>188</v>
      </c>
      <c r="K45" s="109">
        <f>K46+K47</f>
        <v>0</v>
      </c>
      <c r="L45" s="171" t="s">
        <v>188</v>
      </c>
      <c r="M45" s="109">
        <f>M46+M47</f>
        <v>0</v>
      </c>
      <c r="N45" s="171" t="s">
        <v>188</v>
      </c>
    </row>
    <row r="46" spans="1:14" ht="25.5" hidden="1">
      <c r="A46" s="195"/>
      <c r="B46" s="195"/>
      <c r="C46" s="195"/>
      <c r="D46" s="28">
        <v>5443</v>
      </c>
      <c r="E46" s="4" t="s">
        <v>110</v>
      </c>
      <c r="F46" s="29">
        <f>'posebni dio'!C178</f>
        <v>0</v>
      </c>
      <c r="G46" s="29">
        <f>'posebni dio'!D178</f>
        <v>0</v>
      </c>
      <c r="H46" s="29" t="e">
        <f>G46/F46*100</f>
        <v>#DIV/0!</v>
      </c>
      <c r="I46" s="25">
        <f>SUM('posebni dio'!F178)</f>
        <v>0</v>
      </c>
      <c r="J46" s="175" t="s">
        <v>188</v>
      </c>
      <c r="K46" s="25">
        <f>SUM('posebni dio'!H178)</f>
        <v>0</v>
      </c>
      <c r="L46" s="175" t="s">
        <v>188</v>
      </c>
      <c r="M46" s="25">
        <f>SUM('posebni dio'!J178)</f>
        <v>0</v>
      </c>
      <c r="N46" s="175" t="s">
        <v>188</v>
      </c>
    </row>
    <row r="47" spans="1:14" ht="27" customHeight="1" hidden="1">
      <c r="A47" s="195"/>
      <c r="B47" s="195"/>
      <c r="C47" s="195"/>
      <c r="D47" s="28">
        <v>5446</v>
      </c>
      <c r="E47" s="4" t="s">
        <v>111</v>
      </c>
      <c r="F47" s="29">
        <f>'posebni dio'!C192</f>
        <v>0</v>
      </c>
      <c r="G47" s="29">
        <f>'posebni dio'!D192</f>
        <v>0</v>
      </c>
      <c r="H47" s="29" t="e">
        <f>G47/F47*100</f>
        <v>#DIV/0!</v>
      </c>
      <c r="I47" s="25">
        <f>'posebni dio'!F192</f>
        <v>0</v>
      </c>
      <c r="J47" s="175" t="s">
        <v>188</v>
      </c>
      <c r="K47" s="25">
        <f>'posebni dio'!H192</f>
        <v>0</v>
      </c>
      <c r="L47" s="175" t="s">
        <v>188</v>
      </c>
      <c r="M47" s="25">
        <f>'posebni dio'!J192</f>
        <v>0</v>
      </c>
      <c r="N47" s="175" t="s">
        <v>188</v>
      </c>
    </row>
    <row r="48" spans="3:14" ht="12.75" hidden="1">
      <c r="C48" s="108">
        <v>547</v>
      </c>
      <c r="E48" s="21" t="s">
        <v>201</v>
      </c>
      <c r="F48" s="234">
        <f>SUM(F49)</f>
        <v>0</v>
      </c>
      <c r="G48" s="234">
        <f>SUM(G49)</f>
        <v>0</v>
      </c>
      <c r="H48" s="110" t="e">
        <f>G48/F48*100</f>
        <v>#DIV/0!</v>
      </c>
      <c r="I48" s="67">
        <f>SUM(I49)</f>
        <v>0</v>
      </c>
      <c r="J48" s="110" t="s">
        <v>188</v>
      </c>
      <c r="K48" s="67">
        <f>SUM(K49)</f>
        <v>0</v>
      </c>
      <c r="L48" s="110" t="s">
        <v>188</v>
      </c>
      <c r="M48" s="67">
        <f>SUM(M49)</f>
        <v>0</v>
      </c>
      <c r="N48" s="110" t="s">
        <v>188</v>
      </c>
    </row>
    <row r="49" spans="4:14" ht="12.75" hidden="1">
      <c r="D49" s="40">
        <v>5471</v>
      </c>
      <c r="E49" s="4" t="s">
        <v>202</v>
      </c>
      <c r="F49" s="233">
        <f>SUM('posebni dio'!C180)</f>
        <v>0</v>
      </c>
      <c r="G49" s="29">
        <f>SUM('posebni dio'!D180)</f>
        <v>0</v>
      </c>
      <c r="H49" s="29" t="e">
        <f>G49/F49*100</f>
        <v>#DIV/0!</v>
      </c>
      <c r="I49" s="25">
        <f>SUM('posebni dio'!F180)</f>
        <v>0</v>
      </c>
      <c r="J49" s="36" t="s">
        <v>188</v>
      </c>
      <c r="K49" s="25">
        <f>SUM('posebni dio'!H180)</f>
        <v>0</v>
      </c>
      <c r="L49" s="36" t="s">
        <v>188</v>
      </c>
      <c r="M49" s="25">
        <f>SUM('posebni dio'!J180)</f>
        <v>0</v>
      </c>
      <c r="N49" s="36" t="s">
        <v>188</v>
      </c>
    </row>
    <row r="50" ht="12.75" hidden="1"/>
  </sheetData>
  <sheetProtection/>
  <mergeCells count="1">
    <mergeCell ref="A1:N1"/>
  </mergeCells>
  <printOptions horizontalCentered="1"/>
  <pageMargins left="0.1968503937007874" right="0.1968503937007874" top="0.4330708661417323" bottom="0.3937007874015748" header="0.31496062992125984" footer="0.31496062992125984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908"/>
  <sheetViews>
    <sheetView zoomScalePageLayoutView="0" workbookViewId="0" topLeftCell="A1">
      <pane ySplit="2" topLeftCell="A3" activePane="bottomLeft" state="frozen"/>
      <selection pane="topLeft" activeCell="C29" sqref="C29"/>
      <selection pane="bottomLeft" activeCell="A1" sqref="A1:K1"/>
    </sheetView>
  </sheetViews>
  <sheetFormatPr defaultColWidth="11.421875" defaultRowHeight="12.75"/>
  <cols>
    <col min="1" max="1" width="7.00390625" style="41" customWidth="1"/>
    <col min="2" max="2" width="49.7109375" style="24" customWidth="1"/>
    <col min="3" max="3" width="11.8515625" style="242" customWidth="1"/>
    <col min="4" max="4" width="12.140625" style="36" customWidth="1"/>
    <col min="5" max="5" width="8.140625" style="36" customWidth="1"/>
    <col min="6" max="6" width="14.28125" style="36" customWidth="1"/>
    <col min="7" max="7" width="8.28125" style="36" customWidth="1"/>
    <col min="8" max="8" width="14.28125" style="36" customWidth="1"/>
    <col min="9" max="9" width="8.00390625" style="37" customWidth="1"/>
    <col min="10" max="10" width="14.28125" style="36" customWidth="1"/>
    <col min="11" max="11" width="8.00390625" style="37" customWidth="1"/>
    <col min="12" max="12" width="11.421875" style="8" customWidth="1"/>
    <col min="13" max="13" width="10.57421875" style="8" customWidth="1"/>
    <col min="14" max="16384" width="11.421875" style="8" customWidth="1"/>
  </cols>
  <sheetData>
    <row r="1" spans="1:11" ht="28.5" customHeight="1">
      <c r="A1" s="303" t="s">
        <v>76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</row>
    <row r="2" spans="1:11" s="46" customFormat="1" ht="27" customHeight="1">
      <c r="A2" s="196" t="s">
        <v>67</v>
      </c>
      <c r="B2" s="197" t="s">
        <v>68</v>
      </c>
      <c r="C2" s="230" t="s">
        <v>228</v>
      </c>
      <c r="D2" s="210" t="s">
        <v>227</v>
      </c>
      <c r="E2" s="210" t="s">
        <v>204</v>
      </c>
      <c r="F2" s="123" t="s">
        <v>229</v>
      </c>
      <c r="G2" s="124" t="s">
        <v>218</v>
      </c>
      <c r="H2" s="123" t="s">
        <v>221</v>
      </c>
      <c r="I2" s="124" t="s">
        <v>222</v>
      </c>
      <c r="J2" s="123" t="s">
        <v>230</v>
      </c>
      <c r="K2" s="124" t="s">
        <v>231</v>
      </c>
    </row>
    <row r="3" spans="1:11" s="46" customFormat="1" ht="6.75" customHeight="1">
      <c r="A3" s="184"/>
      <c r="B3" s="185"/>
      <c r="C3" s="231"/>
      <c r="D3" s="212"/>
      <c r="E3" s="212"/>
      <c r="F3" s="133"/>
      <c r="G3" s="133"/>
      <c r="H3" s="133"/>
      <c r="I3" s="132"/>
      <c r="J3" s="133"/>
      <c r="K3" s="132"/>
    </row>
    <row r="4" spans="1:17" ht="19.5" customHeight="1">
      <c r="A4" s="119" t="s">
        <v>92</v>
      </c>
      <c r="B4" s="198" t="s">
        <v>203</v>
      </c>
      <c r="C4" s="136">
        <f>SUM(C6,C162,C182,C194,C204)</f>
        <v>3356020.0200000005</v>
      </c>
      <c r="D4" s="136">
        <f>SUM(D6,D162,D182,D194,D204)</f>
        <v>10397504.8</v>
      </c>
      <c r="E4" s="136">
        <f>D4/C4*100</f>
        <v>309.8165308322565</v>
      </c>
      <c r="F4" s="27">
        <f>SUM(F6,F162,F182,F194,F204)</f>
        <v>8086200</v>
      </c>
      <c r="G4" s="186">
        <f>F4/D4*100</f>
        <v>77.77058203425882</v>
      </c>
      <c r="H4" s="27">
        <f>SUM(H6,H162,H182,H194,H204)</f>
        <v>7433200</v>
      </c>
      <c r="I4" s="186">
        <f>H4/F4*100</f>
        <v>91.9245133684549</v>
      </c>
      <c r="J4" s="27">
        <f>SUM(J6,J162,J182,J194,J204)</f>
        <v>7259200</v>
      </c>
      <c r="K4" s="186">
        <f>J4/H4*100</f>
        <v>97.65915083678631</v>
      </c>
      <c r="L4" s="27"/>
      <c r="M4" s="26"/>
      <c r="N4" s="27"/>
      <c r="P4" s="25"/>
      <c r="Q4" s="25"/>
    </row>
    <row r="5" spans="1:11" ht="12.75" customHeight="1">
      <c r="A5" s="119"/>
      <c r="B5" s="108"/>
      <c r="C5" s="136"/>
      <c r="D5" s="136"/>
      <c r="E5" s="136"/>
      <c r="F5" s="27"/>
      <c r="G5" s="186"/>
      <c r="H5" s="27"/>
      <c r="I5" s="186"/>
      <c r="J5" s="27"/>
      <c r="K5" s="186"/>
    </row>
    <row r="6" spans="1:11" ht="13.5" customHeight="1">
      <c r="A6" s="187">
        <v>5000</v>
      </c>
      <c r="B6" s="23" t="s">
        <v>177</v>
      </c>
      <c r="C6" s="136">
        <f>SUM(C8,C62,C90,C112)</f>
        <v>3090574.4000000004</v>
      </c>
      <c r="D6" s="136">
        <f>SUM(D8,D62,D90,D112)</f>
        <v>10397504.8</v>
      </c>
      <c r="E6" s="136">
        <f aca="true" t="shared" si="0" ref="E6:E11">D6/C6*100</f>
        <v>336.42629020676543</v>
      </c>
      <c r="F6" s="27">
        <f>SUM(F8,F62,F90,F112)</f>
        <v>8086200</v>
      </c>
      <c r="G6" s="186">
        <f>F6/D6*100</f>
        <v>77.77058203425882</v>
      </c>
      <c r="H6" s="27">
        <f>SUM(H8,H62,H90,H112)</f>
        <v>7433200</v>
      </c>
      <c r="I6" s="186">
        <f aca="true" t="shared" si="1" ref="I6:I73">H6/F6*100</f>
        <v>91.9245133684549</v>
      </c>
      <c r="J6" s="27">
        <f>SUM(J8,J62,J90,J112)</f>
        <v>7259200</v>
      </c>
      <c r="K6" s="186">
        <f>J6/H6*100</f>
        <v>97.65915083678631</v>
      </c>
    </row>
    <row r="7" spans="3:11" ht="12.75" customHeight="1">
      <c r="C7" s="136"/>
      <c r="D7" s="136"/>
      <c r="E7" s="136"/>
      <c r="F7" s="27"/>
      <c r="G7" s="186"/>
      <c r="H7" s="27"/>
      <c r="I7" s="186"/>
      <c r="J7" s="27"/>
      <c r="K7" s="186"/>
    </row>
    <row r="8" spans="1:11" ht="12.75">
      <c r="A8" s="224" t="s">
        <v>219</v>
      </c>
      <c r="B8" s="108" t="s">
        <v>69</v>
      </c>
      <c r="C8" s="136">
        <f>SUM(C10,C20,C52,C58)</f>
        <v>3001870.0200000005</v>
      </c>
      <c r="D8" s="136">
        <f>SUM(D10,D20,D52,D58)</f>
        <v>9991373.010000002</v>
      </c>
      <c r="E8" s="136">
        <f t="shared" si="0"/>
        <v>332.83829557683515</v>
      </c>
      <c r="F8" s="27">
        <f>SUM(F10,F20,F52,F58)</f>
        <v>7869800</v>
      </c>
      <c r="G8" s="186">
        <f aca="true" t="shared" si="2" ref="G8:G39">F8/D8*100</f>
        <v>78.76595130742695</v>
      </c>
      <c r="H8" s="27">
        <f>SUM(H10,H20,H52,H58)</f>
        <v>7236700</v>
      </c>
      <c r="I8" s="186">
        <f t="shared" si="1"/>
        <v>91.95532287986988</v>
      </c>
      <c r="J8" s="27">
        <f>SUM(J10,J20,J52,J58)</f>
        <v>7014700</v>
      </c>
      <c r="K8" s="186">
        <f aca="true" t="shared" si="3" ref="K8:K59">J8/H8*100</f>
        <v>96.93230339795763</v>
      </c>
    </row>
    <row r="9" spans="1:11" s="26" customFormat="1" ht="12.75" hidden="1">
      <c r="A9" s="138">
        <v>3</v>
      </c>
      <c r="B9" s="148" t="s">
        <v>40</v>
      </c>
      <c r="C9" s="136">
        <f>C10+C20+C52</f>
        <v>3001870.0200000005</v>
      </c>
      <c r="D9" s="136">
        <f>D10+D20+D52</f>
        <v>9988718.55</v>
      </c>
      <c r="E9" s="136">
        <f t="shared" si="0"/>
        <v>332.7498686968465</v>
      </c>
      <c r="F9" s="27">
        <f>F10+F20+F52</f>
        <v>7867100</v>
      </c>
      <c r="G9" s="186">
        <f t="shared" si="2"/>
        <v>78.75985253383678</v>
      </c>
      <c r="H9" s="27">
        <f>H10+H20+H52</f>
        <v>7234000</v>
      </c>
      <c r="I9" s="186">
        <f t="shared" si="1"/>
        <v>91.95256193514764</v>
      </c>
      <c r="J9" s="27">
        <f>J10+J20+J52</f>
        <v>7012000</v>
      </c>
      <c r="K9" s="186">
        <f t="shared" si="3"/>
        <v>96.93115841857893</v>
      </c>
    </row>
    <row r="10" spans="1:11" s="26" customFormat="1" ht="12.75">
      <c r="A10" s="141">
        <v>31</v>
      </c>
      <c r="B10" s="141" t="s">
        <v>41</v>
      </c>
      <c r="C10" s="29">
        <f>SUM(C11,C15,C17)</f>
        <v>1896179.3400000003</v>
      </c>
      <c r="D10" s="29">
        <f>SUM(D11,D15,D17)</f>
        <v>2402282.8400000003</v>
      </c>
      <c r="E10" s="29">
        <f t="shared" si="0"/>
        <v>126.69069793788597</v>
      </c>
      <c r="F10" s="25">
        <f>SUM(F11,F15,F17)</f>
        <v>2468700</v>
      </c>
      <c r="G10" s="37">
        <f t="shared" si="2"/>
        <v>102.76475188075686</v>
      </c>
      <c r="H10" s="25">
        <f>SUM(H11,H15,H17)</f>
        <v>2468700</v>
      </c>
      <c r="I10" s="37">
        <f t="shared" si="1"/>
        <v>100</v>
      </c>
      <c r="J10" s="25">
        <f>SUM(J11,J15,J17)</f>
        <v>2468700</v>
      </c>
      <c r="K10" s="37">
        <f t="shared" si="3"/>
        <v>100</v>
      </c>
    </row>
    <row r="11" spans="1:11" ht="12.75" hidden="1">
      <c r="A11" s="141">
        <v>311</v>
      </c>
      <c r="B11" s="141" t="s">
        <v>95</v>
      </c>
      <c r="C11" s="29">
        <f>SUM(C12:C14)</f>
        <v>1590691.4100000001</v>
      </c>
      <c r="D11" s="29">
        <f>SUM(D12:D14)</f>
        <v>2004114.4100000001</v>
      </c>
      <c r="E11" s="29">
        <f t="shared" si="0"/>
        <v>125.99014475095456</v>
      </c>
      <c r="F11" s="25">
        <f>SUM(F12:F14)</f>
        <v>2004200</v>
      </c>
      <c r="G11" s="37">
        <f t="shared" si="2"/>
        <v>100.00427071426526</v>
      </c>
      <c r="H11" s="25">
        <f>SUM(H12:H14)</f>
        <v>2004200</v>
      </c>
      <c r="I11" s="37">
        <f t="shared" si="1"/>
        <v>100</v>
      </c>
      <c r="J11" s="25">
        <f>SUM(J12:J14)</f>
        <v>2004200</v>
      </c>
      <c r="K11" s="37">
        <f t="shared" si="3"/>
        <v>100</v>
      </c>
    </row>
    <row r="12" spans="1:11" ht="12.75" customHeight="1" hidden="1">
      <c r="A12" s="141">
        <v>3111</v>
      </c>
      <c r="B12" s="141" t="s">
        <v>42</v>
      </c>
      <c r="C12" s="232">
        <v>1576179.34</v>
      </c>
      <c r="D12" s="29">
        <v>1977569.85</v>
      </c>
      <c r="E12" s="29">
        <f>D12/C12*100</f>
        <v>125.46604309633953</v>
      </c>
      <c r="F12" s="25">
        <v>1977600</v>
      </c>
      <c r="G12" s="37">
        <f t="shared" si="2"/>
        <v>100.00152459848637</v>
      </c>
      <c r="H12" s="25">
        <v>1977600</v>
      </c>
      <c r="I12" s="37">
        <f t="shared" si="1"/>
        <v>100</v>
      </c>
      <c r="J12" s="25">
        <v>1977600</v>
      </c>
      <c r="K12" s="37">
        <f t="shared" si="3"/>
        <v>100</v>
      </c>
    </row>
    <row r="13" spans="1:11" ht="12.75" customHeight="1" hidden="1">
      <c r="A13" s="141">
        <v>3112</v>
      </c>
      <c r="B13" s="141" t="s">
        <v>157</v>
      </c>
      <c r="C13" s="232">
        <v>0</v>
      </c>
      <c r="D13" s="29">
        <v>0</v>
      </c>
      <c r="E13" s="29" t="e">
        <f>D13/C13*100</f>
        <v>#DIV/0!</v>
      </c>
      <c r="F13" s="25">
        <v>0</v>
      </c>
      <c r="G13" s="37" t="e">
        <f t="shared" si="2"/>
        <v>#DIV/0!</v>
      </c>
      <c r="H13" s="25">
        <v>0</v>
      </c>
      <c r="I13" s="175" t="s">
        <v>188</v>
      </c>
      <c r="J13" s="25">
        <v>0</v>
      </c>
      <c r="K13" s="175" t="s">
        <v>188</v>
      </c>
    </row>
    <row r="14" spans="1:11" ht="12.75" customHeight="1" hidden="1">
      <c r="A14" s="141">
        <v>3113</v>
      </c>
      <c r="B14" s="141" t="s">
        <v>114</v>
      </c>
      <c r="C14" s="232">
        <v>14512.07</v>
      </c>
      <c r="D14" s="29">
        <v>26544.56</v>
      </c>
      <c r="E14" s="29">
        <f>D14/C14*100</f>
        <v>182.91367117165228</v>
      </c>
      <c r="F14" s="25">
        <v>26600</v>
      </c>
      <c r="G14" s="37">
        <f t="shared" si="2"/>
        <v>100.20885635324149</v>
      </c>
      <c r="H14" s="25">
        <v>26600</v>
      </c>
      <c r="I14" s="37">
        <f t="shared" si="1"/>
        <v>100</v>
      </c>
      <c r="J14" s="25">
        <v>26600</v>
      </c>
      <c r="K14" s="37">
        <f t="shared" si="3"/>
        <v>100</v>
      </c>
    </row>
    <row r="15" spans="1:11" ht="12.75" hidden="1">
      <c r="A15" s="141">
        <v>312</v>
      </c>
      <c r="B15" s="141" t="s">
        <v>43</v>
      </c>
      <c r="C15" s="29">
        <f>SUM(C16)</f>
        <v>47166.37</v>
      </c>
      <c r="D15" s="29">
        <f>SUM(D16)</f>
        <v>132722.81</v>
      </c>
      <c r="E15" s="29">
        <f aca="true" t="shared" si="4" ref="E15:E57">D15/C15*100</f>
        <v>281.3928864994274</v>
      </c>
      <c r="F15" s="25">
        <f>SUM(F16)</f>
        <v>132700</v>
      </c>
      <c r="G15" s="37">
        <f t="shared" si="2"/>
        <v>99.98281380570529</v>
      </c>
      <c r="H15" s="25">
        <f>SUM(H16)</f>
        <v>132700</v>
      </c>
      <c r="I15" s="37">
        <f t="shared" si="1"/>
        <v>100</v>
      </c>
      <c r="J15" s="25">
        <f>SUM(J16)</f>
        <v>132700</v>
      </c>
      <c r="K15" s="37">
        <f t="shared" si="3"/>
        <v>100</v>
      </c>
    </row>
    <row r="16" spans="1:11" ht="13.5" customHeight="1" hidden="1">
      <c r="A16" s="141">
        <v>3121</v>
      </c>
      <c r="B16" s="141" t="s">
        <v>43</v>
      </c>
      <c r="C16" s="232">
        <v>47166.37</v>
      </c>
      <c r="D16" s="29">
        <v>132722.81</v>
      </c>
      <c r="E16" s="29">
        <f t="shared" si="4"/>
        <v>281.3928864994274</v>
      </c>
      <c r="F16" s="25">
        <v>132700</v>
      </c>
      <c r="G16" s="37">
        <f t="shared" si="2"/>
        <v>99.98281380570529</v>
      </c>
      <c r="H16" s="25">
        <v>132700</v>
      </c>
      <c r="I16" s="37">
        <f t="shared" si="1"/>
        <v>100</v>
      </c>
      <c r="J16" s="25">
        <v>132700</v>
      </c>
      <c r="K16" s="37">
        <f t="shared" si="3"/>
        <v>100</v>
      </c>
    </row>
    <row r="17" spans="1:11" ht="13.5" customHeight="1" hidden="1">
      <c r="A17" s="141">
        <v>313</v>
      </c>
      <c r="B17" s="141" t="s">
        <v>44</v>
      </c>
      <c r="C17" s="29">
        <f>SUM(C18:C19)</f>
        <v>258321.56</v>
      </c>
      <c r="D17" s="29">
        <f>SUM(D18:D19)</f>
        <v>265445.62</v>
      </c>
      <c r="E17" s="29">
        <f t="shared" si="4"/>
        <v>102.75782633087228</v>
      </c>
      <c r="F17" s="25">
        <f>SUM(F18:F19)</f>
        <v>331800</v>
      </c>
      <c r="G17" s="37">
        <f t="shared" si="2"/>
        <v>124.99735350690662</v>
      </c>
      <c r="H17" s="25">
        <f>SUM(H18:H19)</f>
        <v>331800</v>
      </c>
      <c r="I17" s="37">
        <f t="shared" si="1"/>
        <v>100</v>
      </c>
      <c r="J17" s="25">
        <f>SUM(J18:J19)</f>
        <v>331800</v>
      </c>
      <c r="K17" s="37">
        <f t="shared" si="3"/>
        <v>100</v>
      </c>
    </row>
    <row r="18" spans="1:11" ht="13.5" customHeight="1" hidden="1">
      <c r="A18" s="141">
        <v>3132</v>
      </c>
      <c r="B18" s="141" t="s">
        <v>102</v>
      </c>
      <c r="C18" s="232">
        <v>258321.56</v>
      </c>
      <c r="D18" s="29">
        <v>265445.62</v>
      </c>
      <c r="E18" s="29">
        <f t="shared" si="4"/>
        <v>102.75782633087228</v>
      </c>
      <c r="F18" s="25">
        <v>331800</v>
      </c>
      <c r="G18" s="37">
        <f t="shared" si="2"/>
        <v>124.99735350690662</v>
      </c>
      <c r="H18" s="25">
        <v>331800</v>
      </c>
      <c r="I18" s="37">
        <f t="shared" si="1"/>
        <v>100</v>
      </c>
      <c r="J18" s="25">
        <v>331800</v>
      </c>
      <c r="K18" s="37">
        <f t="shared" si="3"/>
        <v>100</v>
      </c>
    </row>
    <row r="19" spans="1:11" ht="13.5" customHeight="1" hidden="1">
      <c r="A19" s="141">
        <v>3133</v>
      </c>
      <c r="B19" s="141" t="s">
        <v>106</v>
      </c>
      <c r="C19" s="233">
        <v>0</v>
      </c>
      <c r="D19" s="29">
        <v>0</v>
      </c>
      <c r="E19" s="36" t="s">
        <v>188</v>
      </c>
      <c r="F19" s="25">
        <v>0</v>
      </c>
      <c r="G19" s="37" t="e">
        <f t="shared" si="2"/>
        <v>#DIV/0!</v>
      </c>
      <c r="H19" s="25">
        <v>0</v>
      </c>
      <c r="I19" s="175" t="s">
        <v>188</v>
      </c>
      <c r="J19" s="25">
        <v>0</v>
      </c>
      <c r="K19" s="175" t="s">
        <v>188</v>
      </c>
    </row>
    <row r="20" spans="1:11" s="26" customFormat="1" ht="13.5" customHeight="1">
      <c r="A20" s="141">
        <v>32</v>
      </c>
      <c r="B20" s="141" t="s">
        <v>4</v>
      </c>
      <c r="C20" s="29">
        <f>SUM(C21,C26,C32,C42,C44)</f>
        <v>1060678.04</v>
      </c>
      <c r="D20" s="29">
        <f>SUM(D21,D26,D32,D42,D44)</f>
        <v>3186674.61</v>
      </c>
      <c r="E20" s="29">
        <f t="shared" si="4"/>
        <v>300.43750222263486</v>
      </c>
      <c r="F20" s="25">
        <f>SUM(F21,F26,F32,F42,F44)</f>
        <v>3259300</v>
      </c>
      <c r="G20" s="37">
        <f t="shared" si="2"/>
        <v>102.27903375424954</v>
      </c>
      <c r="H20" s="25">
        <f>SUM(H21,H26,H32,H42,H44)</f>
        <v>2923500</v>
      </c>
      <c r="I20" s="37">
        <f t="shared" si="1"/>
        <v>89.69717423986746</v>
      </c>
      <c r="J20" s="25">
        <f>SUM(J21,J26,J32,J42,J44)</f>
        <v>2886600</v>
      </c>
      <c r="K20" s="37">
        <f t="shared" si="3"/>
        <v>98.73781426372499</v>
      </c>
    </row>
    <row r="21" spans="1:11" ht="13.5" customHeight="1" hidden="1">
      <c r="A21" s="141">
        <v>321</v>
      </c>
      <c r="B21" s="141" t="s">
        <v>8</v>
      </c>
      <c r="C21" s="29">
        <f>SUM(C22:C25)</f>
        <v>67888.40000000001</v>
      </c>
      <c r="D21" s="29">
        <f>SUM(D22:D25)</f>
        <v>99542.09999999999</v>
      </c>
      <c r="E21" s="29">
        <f t="shared" si="4"/>
        <v>146.62608044967916</v>
      </c>
      <c r="F21" s="25">
        <f>SUM(F22:F25)</f>
        <v>99700</v>
      </c>
      <c r="G21" s="37">
        <f t="shared" si="2"/>
        <v>100.15862635005692</v>
      </c>
      <c r="H21" s="25">
        <f>SUM(H22:H25)</f>
        <v>99700</v>
      </c>
      <c r="I21" s="37">
        <f t="shared" si="1"/>
        <v>100</v>
      </c>
      <c r="J21" s="25">
        <f>SUM(J22:J25)</f>
        <v>99700</v>
      </c>
      <c r="K21" s="37">
        <f t="shared" si="3"/>
        <v>100</v>
      </c>
    </row>
    <row r="22" spans="1:11" ht="13.5" customHeight="1" hidden="1">
      <c r="A22" s="141">
        <v>3211</v>
      </c>
      <c r="B22" s="141" t="s">
        <v>45</v>
      </c>
      <c r="C22" s="232">
        <v>1937.18</v>
      </c>
      <c r="D22" s="29">
        <v>13272.28</v>
      </c>
      <c r="E22" s="29">
        <f t="shared" si="4"/>
        <v>685.1340608513407</v>
      </c>
      <c r="F22" s="25">
        <v>13300</v>
      </c>
      <c r="G22" s="37">
        <f t="shared" si="2"/>
        <v>100.20885635324149</v>
      </c>
      <c r="H22" s="25">
        <v>13300</v>
      </c>
      <c r="I22" s="37">
        <f t="shared" si="1"/>
        <v>100</v>
      </c>
      <c r="J22" s="25">
        <v>13300</v>
      </c>
      <c r="K22" s="37">
        <f t="shared" si="3"/>
        <v>100</v>
      </c>
    </row>
    <row r="23" spans="1:11" ht="13.5" customHeight="1" hidden="1">
      <c r="A23" s="141">
        <v>3212</v>
      </c>
      <c r="B23" s="141" t="s">
        <v>46</v>
      </c>
      <c r="C23" s="232">
        <v>56487.62</v>
      </c>
      <c r="D23" s="29">
        <v>66361.4</v>
      </c>
      <c r="E23" s="29">
        <f t="shared" si="4"/>
        <v>117.47954684583983</v>
      </c>
      <c r="F23" s="25">
        <v>66400</v>
      </c>
      <c r="G23" s="37">
        <f t="shared" si="2"/>
        <v>100.05816634368776</v>
      </c>
      <c r="H23" s="25">
        <v>66400</v>
      </c>
      <c r="I23" s="37">
        <f t="shared" si="1"/>
        <v>100</v>
      </c>
      <c r="J23" s="25">
        <v>66400</v>
      </c>
      <c r="K23" s="37">
        <f t="shared" si="3"/>
        <v>100</v>
      </c>
    </row>
    <row r="24" spans="1:11" ht="13.5" customHeight="1" hidden="1">
      <c r="A24" s="150" t="s">
        <v>6</v>
      </c>
      <c r="B24" s="141" t="s">
        <v>7</v>
      </c>
      <c r="C24" s="232">
        <v>6353.11</v>
      </c>
      <c r="D24" s="29">
        <v>15926.74</v>
      </c>
      <c r="E24" s="29">
        <f t="shared" si="4"/>
        <v>250.69202327678886</v>
      </c>
      <c r="F24" s="25">
        <v>16000</v>
      </c>
      <c r="G24" s="37">
        <f t="shared" si="2"/>
        <v>100.45998113863854</v>
      </c>
      <c r="H24" s="25">
        <v>16000</v>
      </c>
      <c r="I24" s="37">
        <f t="shared" si="1"/>
        <v>100</v>
      </c>
      <c r="J24" s="25">
        <v>16000</v>
      </c>
      <c r="K24" s="37">
        <f t="shared" si="3"/>
        <v>100</v>
      </c>
    </row>
    <row r="25" spans="1:11" ht="13.5" customHeight="1" hidden="1">
      <c r="A25" s="150">
        <v>3214</v>
      </c>
      <c r="B25" s="141" t="s">
        <v>126</v>
      </c>
      <c r="C25" s="232">
        <v>3110.49</v>
      </c>
      <c r="D25" s="29">
        <v>3981.68</v>
      </c>
      <c r="E25" s="29">
        <f t="shared" si="4"/>
        <v>128.00812733685046</v>
      </c>
      <c r="F25" s="25">
        <v>4000</v>
      </c>
      <c r="G25" s="37">
        <f t="shared" si="2"/>
        <v>100.46010729139458</v>
      </c>
      <c r="H25" s="25">
        <v>4000</v>
      </c>
      <c r="I25" s="37">
        <f t="shared" si="1"/>
        <v>100</v>
      </c>
      <c r="J25" s="25">
        <v>4000</v>
      </c>
      <c r="K25" s="37">
        <f t="shared" si="3"/>
        <v>100</v>
      </c>
    </row>
    <row r="26" spans="1:11" ht="13.5" customHeight="1" hidden="1">
      <c r="A26" s="150">
        <v>322</v>
      </c>
      <c r="B26" s="150" t="s">
        <v>47</v>
      </c>
      <c r="C26" s="29">
        <f>SUM(C27:C31)</f>
        <v>173829.04</v>
      </c>
      <c r="D26" s="29">
        <f>SUM(D27:D31)</f>
        <v>238901.05000000002</v>
      </c>
      <c r="E26" s="29">
        <f t="shared" si="4"/>
        <v>137.43448735608274</v>
      </c>
      <c r="F26" s="25">
        <f>SUM(F27:F31)</f>
        <v>358400</v>
      </c>
      <c r="G26" s="37">
        <f t="shared" si="2"/>
        <v>150.02026989835332</v>
      </c>
      <c r="H26" s="25">
        <f>SUM(H27:H31)</f>
        <v>358400</v>
      </c>
      <c r="I26" s="37">
        <f t="shared" si="1"/>
        <v>100</v>
      </c>
      <c r="J26" s="25">
        <f>SUM(J27:J31)</f>
        <v>358400</v>
      </c>
      <c r="K26" s="37">
        <f t="shared" si="3"/>
        <v>100</v>
      </c>
    </row>
    <row r="27" spans="1:11" ht="13.5" customHeight="1" hidden="1">
      <c r="A27" s="150">
        <v>3221</v>
      </c>
      <c r="B27" s="141" t="s">
        <v>48</v>
      </c>
      <c r="C27" s="232">
        <v>38289.66</v>
      </c>
      <c r="D27" s="29">
        <v>59725.26</v>
      </c>
      <c r="E27" s="29">
        <f t="shared" si="4"/>
        <v>155.98273789843</v>
      </c>
      <c r="F27" s="25">
        <v>59700</v>
      </c>
      <c r="G27" s="37">
        <f t="shared" si="2"/>
        <v>99.95770633731857</v>
      </c>
      <c r="H27" s="25">
        <v>59700</v>
      </c>
      <c r="I27" s="37">
        <f t="shared" si="1"/>
        <v>100</v>
      </c>
      <c r="J27" s="25">
        <v>59700</v>
      </c>
      <c r="K27" s="37">
        <f t="shared" si="3"/>
        <v>100</v>
      </c>
    </row>
    <row r="28" spans="1:11" ht="13.5" customHeight="1" hidden="1">
      <c r="A28" s="150">
        <v>3223</v>
      </c>
      <c r="B28" s="141" t="s">
        <v>49</v>
      </c>
      <c r="C28" s="232">
        <v>130196.6</v>
      </c>
      <c r="D28" s="29">
        <v>159267.37</v>
      </c>
      <c r="E28" s="29">
        <f t="shared" si="4"/>
        <v>122.3283634134839</v>
      </c>
      <c r="F28" s="25">
        <v>265500</v>
      </c>
      <c r="G28" s="37">
        <f t="shared" si="2"/>
        <v>166.70081260210426</v>
      </c>
      <c r="H28" s="25">
        <v>265500</v>
      </c>
      <c r="I28" s="37">
        <f t="shared" si="1"/>
        <v>100</v>
      </c>
      <c r="J28" s="25">
        <v>265500</v>
      </c>
      <c r="K28" s="37">
        <f t="shared" si="3"/>
        <v>100</v>
      </c>
    </row>
    <row r="29" spans="1:11" ht="13.5" customHeight="1" hidden="1">
      <c r="A29" s="150">
        <v>3224</v>
      </c>
      <c r="B29" s="141" t="s">
        <v>187</v>
      </c>
      <c r="C29" s="232">
        <v>4361.29</v>
      </c>
      <c r="D29" s="29">
        <v>13272.28</v>
      </c>
      <c r="E29" s="29">
        <f t="shared" si="4"/>
        <v>304.32005209467843</v>
      </c>
      <c r="F29" s="25">
        <v>26600</v>
      </c>
      <c r="G29" s="37">
        <f t="shared" si="2"/>
        <v>200.41771270648297</v>
      </c>
      <c r="H29" s="25">
        <v>26600</v>
      </c>
      <c r="I29" s="37">
        <f t="shared" si="1"/>
        <v>100</v>
      </c>
      <c r="J29" s="25">
        <v>26600</v>
      </c>
      <c r="K29" s="37">
        <f t="shared" si="3"/>
        <v>100</v>
      </c>
    </row>
    <row r="30" spans="1:11" ht="13.5" customHeight="1" hidden="1">
      <c r="A30" s="150" t="s">
        <v>9</v>
      </c>
      <c r="B30" s="150" t="s">
        <v>10</v>
      </c>
      <c r="C30" s="232">
        <v>981.49</v>
      </c>
      <c r="D30" s="29">
        <v>6636.14</v>
      </c>
      <c r="E30" s="29">
        <f t="shared" si="4"/>
        <v>676.1291505771837</v>
      </c>
      <c r="F30" s="25">
        <v>6600</v>
      </c>
      <c r="G30" s="37">
        <f t="shared" si="2"/>
        <v>99.45540630547276</v>
      </c>
      <c r="H30" s="25">
        <v>6600</v>
      </c>
      <c r="I30" s="37">
        <f t="shared" si="1"/>
        <v>100</v>
      </c>
      <c r="J30" s="25">
        <v>6600</v>
      </c>
      <c r="K30" s="37">
        <f t="shared" si="3"/>
        <v>100</v>
      </c>
    </row>
    <row r="31" spans="1:11" ht="13.5" customHeight="1" hidden="1">
      <c r="A31" s="150">
        <v>3227</v>
      </c>
      <c r="B31" s="141" t="s">
        <v>166</v>
      </c>
      <c r="C31" s="29">
        <v>0</v>
      </c>
      <c r="D31" s="29">
        <v>0</v>
      </c>
      <c r="E31" s="29" t="e">
        <f t="shared" si="4"/>
        <v>#DIV/0!</v>
      </c>
      <c r="F31" s="25">
        <v>0</v>
      </c>
      <c r="G31" s="37" t="e">
        <f t="shared" si="2"/>
        <v>#DIV/0!</v>
      </c>
      <c r="H31" s="25">
        <v>0</v>
      </c>
      <c r="I31" s="37" t="e">
        <f t="shared" si="1"/>
        <v>#DIV/0!</v>
      </c>
      <c r="J31" s="25">
        <v>0</v>
      </c>
      <c r="K31" s="37" t="e">
        <f t="shared" si="3"/>
        <v>#DIV/0!</v>
      </c>
    </row>
    <row r="32" spans="1:11" s="26" customFormat="1" ht="14.25" customHeight="1" hidden="1">
      <c r="A32" s="150">
        <v>323</v>
      </c>
      <c r="B32" s="150" t="s">
        <v>11</v>
      </c>
      <c r="C32" s="29">
        <f>SUM(C33:C41)</f>
        <v>404617.25</v>
      </c>
      <c r="D32" s="29">
        <f>SUM(D33:D41)</f>
        <v>1028601.77</v>
      </c>
      <c r="E32" s="29">
        <f t="shared" si="4"/>
        <v>254.21599548709307</v>
      </c>
      <c r="F32" s="25">
        <f>SUM(F33:F41)</f>
        <v>1034100</v>
      </c>
      <c r="G32" s="37">
        <f t="shared" si="2"/>
        <v>100.53453437086735</v>
      </c>
      <c r="H32" s="25">
        <f>SUM(H33:H41)</f>
        <v>1003600</v>
      </c>
      <c r="I32" s="37">
        <f t="shared" si="1"/>
        <v>97.0505753795571</v>
      </c>
      <c r="J32" s="25">
        <f>SUM(J33:J41)</f>
        <v>1033100</v>
      </c>
      <c r="K32" s="37">
        <f t="shared" si="3"/>
        <v>102.93941809485851</v>
      </c>
    </row>
    <row r="33" spans="1:11" ht="13.5" customHeight="1" hidden="1">
      <c r="A33" s="141">
        <v>3231</v>
      </c>
      <c r="B33" s="141" t="s">
        <v>50</v>
      </c>
      <c r="C33" s="232">
        <v>26396.5</v>
      </c>
      <c r="D33" s="29">
        <v>59725.26</v>
      </c>
      <c r="E33" s="29">
        <f t="shared" si="4"/>
        <v>226.2620423162162</v>
      </c>
      <c r="F33" s="25">
        <v>79600</v>
      </c>
      <c r="G33" s="37">
        <f t="shared" si="2"/>
        <v>133.27694178309144</v>
      </c>
      <c r="H33" s="25">
        <v>79600</v>
      </c>
      <c r="I33" s="37">
        <f t="shared" si="1"/>
        <v>100</v>
      </c>
      <c r="J33" s="25">
        <v>79600</v>
      </c>
      <c r="K33" s="37">
        <f t="shared" si="3"/>
        <v>100</v>
      </c>
    </row>
    <row r="34" spans="1:11" ht="13.5" customHeight="1" hidden="1">
      <c r="A34" s="141">
        <v>3232</v>
      </c>
      <c r="B34" s="150" t="s">
        <v>12</v>
      </c>
      <c r="C34" s="232">
        <v>27368.92</v>
      </c>
      <c r="D34" s="29">
        <v>477802.11</v>
      </c>
      <c r="E34" s="29">
        <f t="shared" si="4"/>
        <v>1745.7835749455953</v>
      </c>
      <c r="F34" s="25">
        <v>331800</v>
      </c>
      <c r="G34" s="37">
        <f t="shared" si="2"/>
        <v>69.44297504253383</v>
      </c>
      <c r="H34" s="25">
        <v>331800</v>
      </c>
      <c r="I34" s="37">
        <f t="shared" si="1"/>
        <v>100</v>
      </c>
      <c r="J34" s="25">
        <v>331800</v>
      </c>
      <c r="K34" s="37">
        <f t="shared" si="3"/>
        <v>100</v>
      </c>
    </row>
    <row r="35" spans="1:11" ht="13.5" customHeight="1" hidden="1">
      <c r="A35" s="141">
        <v>3233</v>
      </c>
      <c r="B35" s="141" t="s">
        <v>115</v>
      </c>
      <c r="C35" s="232">
        <v>10593.7</v>
      </c>
      <c r="D35" s="29">
        <v>31853.47</v>
      </c>
      <c r="E35" s="29">
        <f t="shared" si="4"/>
        <v>300.68314186733625</v>
      </c>
      <c r="F35" s="25">
        <v>39800</v>
      </c>
      <c r="G35" s="37">
        <f t="shared" si="2"/>
        <v>124.94714076676732</v>
      </c>
      <c r="H35" s="25">
        <v>39800</v>
      </c>
      <c r="I35" s="37">
        <f t="shared" si="1"/>
        <v>100</v>
      </c>
      <c r="J35" s="25">
        <v>39800</v>
      </c>
      <c r="K35" s="37">
        <f t="shared" si="3"/>
        <v>100</v>
      </c>
    </row>
    <row r="36" spans="1:11" ht="13.5" customHeight="1" hidden="1">
      <c r="A36" s="141">
        <v>3234</v>
      </c>
      <c r="B36" s="141" t="s">
        <v>51</v>
      </c>
      <c r="C36" s="232">
        <v>17082.21</v>
      </c>
      <c r="D36" s="29">
        <v>26544.56</v>
      </c>
      <c r="E36" s="29">
        <f t="shared" si="4"/>
        <v>155.3930082817153</v>
      </c>
      <c r="F36" s="25">
        <v>26600</v>
      </c>
      <c r="G36" s="37">
        <f t="shared" si="2"/>
        <v>100.20885635324149</v>
      </c>
      <c r="H36" s="25">
        <v>26600</v>
      </c>
      <c r="I36" s="37">
        <f t="shared" si="1"/>
        <v>100</v>
      </c>
      <c r="J36" s="25">
        <v>26600</v>
      </c>
      <c r="K36" s="37">
        <f t="shared" si="3"/>
        <v>100</v>
      </c>
    </row>
    <row r="37" spans="1:11" ht="13.5" customHeight="1" hidden="1">
      <c r="A37" s="141">
        <v>3235</v>
      </c>
      <c r="B37" s="141" t="s">
        <v>52</v>
      </c>
      <c r="C37" s="232">
        <v>2791.16</v>
      </c>
      <c r="D37" s="29">
        <v>15926.74</v>
      </c>
      <c r="E37" s="29">
        <f t="shared" si="4"/>
        <v>570.6136516717064</v>
      </c>
      <c r="F37" s="25">
        <v>16000</v>
      </c>
      <c r="G37" s="37">
        <f t="shared" si="2"/>
        <v>100.45998113863854</v>
      </c>
      <c r="H37" s="25">
        <v>16000</v>
      </c>
      <c r="I37" s="37">
        <f t="shared" si="1"/>
        <v>100</v>
      </c>
      <c r="J37" s="25">
        <v>16000</v>
      </c>
      <c r="K37" s="37">
        <f t="shared" si="3"/>
        <v>100</v>
      </c>
    </row>
    <row r="38" spans="1:11" ht="13.5" customHeight="1" hidden="1">
      <c r="A38" s="141">
        <v>3236</v>
      </c>
      <c r="B38" s="141" t="s">
        <v>53</v>
      </c>
      <c r="C38" s="232">
        <v>22726.13</v>
      </c>
      <c r="D38" s="29">
        <v>2654.46</v>
      </c>
      <c r="E38" s="29">
        <f t="shared" si="4"/>
        <v>11.680211281023208</v>
      </c>
      <c r="F38" s="25">
        <v>33200</v>
      </c>
      <c r="G38" s="37">
        <f t="shared" si="2"/>
        <v>1250.7251945781816</v>
      </c>
      <c r="H38" s="25">
        <v>2700</v>
      </c>
      <c r="I38" s="37">
        <f t="shared" si="1"/>
        <v>8.132530120481928</v>
      </c>
      <c r="J38" s="25">
        <v>32200</v>
      </c>
      <c r="K38" s="37">
        <f t="shared" si="3"/>
        <v>1192.5925925925926</v>
      </c>
    </row>
    <row r="39" spans="1:11" ht="13.5" customHeight="1" hidden="1">
      <c r="A39" s="141">
        <v>3237</v>
      </c>
      <c r="B39" s="150" t="s">
        <v>13</v>
      </c>
      <c r="C39" s="232">
        <v>196843.13</v>
      </c>
      <c r="D39" s="29">
        <v>265445.62</v>
      </c>
      <c r="E39" s="29">
        <f t="shared" si="4"/>
        <v>134.85135092090843</v>
      </c>
      <c r="F39" s="25">
        <v>331800</v>
      </c>
      <c r="G39" s="37">
        <f t="shared" si="2"/>
        <v>124.99735350690662</v>
      </c>
      <c r="H39" s="25">
        <v>331800</v>
      </c>
      <c r="I39" s="37">
        <f t="shared" si="1"/>
        <v>100</v>
      </c>
      <c r="J39" s="25">
        <v>331800</v>
      </c>
      <c r="K39" s="37">
        <f t="shared" si="3"/>
        <v>100</v>
      </c>
    </row>
    <row r="40" spans="1:11" ht="13.5" customHeight="1" hidden="1">
      <c r="A40" s="141">
        <v>3238</v>
      </c>
      <c r="B40" s="150" t="s">
        <v>14</v>
      </c>
      <c r="C40" s="232">
        <v>12537.53</v>
      </c>
      <c r="D40" s="29">
        <v>15926.74</v>
      </c>
      <c r="E40" s="29">
        <f t="shared" si="4"/>
        <v>127.03251756925007</v>
      </c>
      <c r="F40" s="25">
        <v>16000</v>
      </c>
      <c r="G40" s="37">
        <f aca="true" t="shared" si="5" ref="G40:G60">F40/D40*100</f>
        <v>100.45998113863854</v>
      </c>
      <c r="H40" s="25">
        <v>16000</v>
      </c>
      <c r="I40" s="37">
        <f t="shared" si="1"/>
        <v>100</v>
      </c>
      <c r="J40" s="25">
        <v>16000</v>
      </c>
      <c r="K40" s="37">
        <f t="shared" si="3"/>
        <v>100</v>
      </c>
    </row>
    <row r="41" spans="1:11" ht="13.5" customHeight="1" hidden="1">
      <c r="A41" s="141">
        <v>3239</v>
      </c>
      <c r="B41" s="150" t="s">
        <v>54</v>
      </c>
      <c r="C41" s="232">
        <v>88277.97</v>
      </c>
      <c r="D41" s="29">
        <v>132722.81</v>
      </c>
      <c r="E41" s="29">
        <f t="shared" si="4"/>
        <v>150.34646809390836</v>
      </c>
      <c r="F41" s="25">
        <v>159300</v>
      </c>
      <c r="G41" s="37">
        <f t="shared" si="5"/>
        <v>120.02458356630635</v>
      </c>
      <c r="H41" s="25">
        <v>159300</v>
      </c>
      <c r="I41" s="37">
        <f t="shared" si="1"/>
        <v>100</v>
      </c>
      <c r="J41" s="25">
        <v>159300</v>
      </c>
      <c r="K41" s="37">
        <f t="shared" si="3"/>
        <v>100</v>
      </c>
    </row>
    <row r="42" spans="1:11" ht="13.5" customHeight="1" hidden="1">
      <c r="A42" s="141">
        <v>324</v>
      </c>
      <c r="B42" s="141" t="s">
        <v>127</v>
      </c>
      <c r="C42" s="29">
        <f>SUM(C43)</f>
        <v>0</v>
      </c>
      <c r="D42" s="29">
        <f>SUM(D43)</f>
        <v>3981.68</v>
      </c>
      <c r="E42" s="36" t="s">
        <v>188</v>
      </c>
      <c r="F42" s="25">
        <f>SUM(F43)</f>
        <v>4000</v>
      </c>
      <c r="G42" s="37">
        <f>F42/D42*100</f>
        <v>100.46010729139458</v>
      </c>
      <c r="H42" s="25">
        <f>SUM(H43)</f>
        <v>4000</v>
      </c>
      <c r="I42" s="37">
        <f>H42/F42*100</f>
        <v>100</v>
      </c>
      <c r="J42" s="25">
        <f>SUM(J43)</f>
        <v>4000</v>
      </c>
      <c r="K42" s="37">
        <f>J42/H42*100</f>
        <v>100</v>
      </c>
    </row>
    <row r="43" spans="1:11" ht="13.5" customHeight="1" hidden="1">
      <c r="A43" s="141">
        <v>3241</v>
      </c>
      <c r="B43" s="141" t="s">
        <v>127</v>
      </c>
      <c r="C43" s="233">
        <v>0</v>
      </c>
      <c r="D43" s="29">
        <v>3981.68</v>
      </c>
      <c r="E43" s="36" t="s">
        <v>188</v>
      </c>
      <c r="F43" s="25">
        <v>4000</v>
      </c>
      <c r="G43" s="37">
        <f>F43/D43*100</f>
        <v>100.46010729139458</v>
      </c>
      <c r="H43" s="25">
        <v>4000</v>
      </c>
      <c r="I43" s="37">
        <f>H43/F43*100</f>
        <v>100</v>
      </c>
      <c r="J43" s="25">
        <v>4000</v>
      </c>
      <c r="K43" s="37">
        <f>J43/H43*100</f>
        <v>100</v>
      </c>
    </row>
    <row r="44" spans="1:11" s="26" customFormat="1" ht="13.5" customHeight="1" hidden="1">
      <c r="A44" s="141">
        <v>329</v>
      </c>
      <c r="B44" s="141" t="s">
        <v>56</v>
      </c>
      <c r="C44" s="29">
        <f>SUM(C45:C51)</f>
        <v>414343.35</v>
      </c>
      <c r="D44" s="29">
        <f>SUM(D45:D51)</f>
        <v>1815648.01</v>
      </c>
      <c r="E44" s="29">
        <f t="shared" si="4"/>
        <v>438.1989019493133</v>
      </c>
      <c r="F44" s="25">
        <f>SUM(F45:F51)</f>
        <v>1763100</v>
      </c>
      <c r="G44" s="37">
        <f t="shared" si="5"/>
        <v>97.10582614523395</v>
      </c>
      <c r="H44" s="25">
        <f>SUM(H45:H51)</f>
        <v>1457800</v>
      </c>
      <c r="I44" s="37">
        <f t="shared" si="1"/>
        <v>82.6839090238784</v>
      </c>
      <c r="J44" s="25">
        <f>SUM(J45:J51)</f>
        <v>1391400</v>
      </c>
      <c r="K44" s="37">
        <f t="shared" si="3"/>
        <v>95.44519138427768</v>
      </c>
    </row>
    <row r="45" spans="1:11" ht="13.5" customHeight="1" hidden="1">
      <c r="A45" s="141">
        <v>3291</v>
      </c>
      <c r="B45" s="141" t="s">
        <v>208</v>
      </c>
      <c r="C45" s="232">
        <v>2438.92</v>
      </c>
      <c r="D45" s="29">
        <v>6636.14</v>
      </c>
      <c r="E45" s="29">
        <f t="shared" si="4"/>
        <v>272.09338559690354</v>
      </c>
      <c r="F45" s="25">
        <v>6600</v>
      </c>
      <c r="G45" s="37">
        <f t="shared" si="5"/>
        <v>99.45540630547276</v>
      </c>
      <c r="H45" s="25">
        <v>6600</v>
      </c>
      <c r="I45" s="37">
        <f t="shared" si="1"/>
        <v>100</v>
      </c>
      <c r="J45" s="25">
        <v>6600</v>
      </c>
      <c r="K45" s="37">
        <f t="shared" si="3"/>
        <v>100</v>
      </c>
    </row>
    <row r="46" spans="1:11" ht="13.5" customHeight="1" hidden="1">
      <c r="A46" s="141">
        <v>3292</v>
      </c>
      <c r="B46" s="141" t="s">
        <v>57</v>
      </c>
      <c r="C46" s="232">
        <v>5059.06</v>
      </c>
      <c r="D46" s="29">
        <v>13272.28</v>
      </c>
      <c r="E46" s="29">
        <f t="shared" si="4"/>
        <v>262.34676007005254</v>
      </c>
      <c r="F46" s="25">
        <v>13300</v>
      </c>
      <c r="G46" s="37">
        <f t="shared" si="5"/>
        <v>100.20885635324149</v>
      </c>
      <c r="H46" s="25">
        <v>13300</v>
      </c>
      <c r="I46" s="37">
        <f t="shared" si="1"/>
        <v>100</v>
      </c>
      <c r="J46" s="25">
        <v>13300</v>
      </c>
      <c r="K46" s="37">
        <f t="shared" si="3"/>
        <v>100</v>
      </c>
    </row>
    <row r="47" spans="1:11" ht="13.5" customHeight="1" hidden="1">
      <c r="A47" s="141">
        <v>3293</v>
      </c>
      <c r="B47" s="141" t="s">
        <v>58</v>
      </c>
      <c r="C47" s="232">
        <v>2764.2</v>
      </c>
      <c r="D47" s="29">
        <v>3318.07</v>
      </c>
      <c r="E47" s="29">
        <f t="shared" si="4"/>
        <v>120.03726213732726</v>
      </c>
      <c r="F47" s="25">
        <v>3700</v>
      </c>
      <c r="G47" s="37">
        <f t="shared" si="5"/>
        <v>111.51060706977249</v>
      </c>
      <c r="H47" s="25">
        <v>3700</v>
      </c>
      <c r="I47" s="37">
        <f t="shared" si="1"/>
        <v>100</v>
      </c>
      <c r="J47" s="25">
        <v>3700</v>
      </c>
      <c r="K47" s="37">
        <f t="shared" si="3"/>
        <v>100</v>
      </c>
    </row>
    <row r="48" spans="1:11" ht="13.5" customHeight="1" hidden="1">
      <c r="A48" s="141">
        <v>3294</v>
      </c>
      <c r="B48" s="141" t="s">
        <v>213</v>
      </c>
      <c r="C48" s="232">
        <v>437.45</v>
      </c>
      <c r="D48" s="29">
        <v>663.61</v>
      </c>
      <c r="E48" s="29">
        <f t="shared" si="4"/>
        <v>151.6996228140359</v>
      </c>
      <c r="F48" s="25">
        <v>700</v>
      </c>
      <c r="G48" s="37">
        <f t="shared" si="5"/>
        <v>105.48364250086648</v>
      </c>
      <c r="H48" s="25">
        <v>700</v>
      </c>
      <c r="I48" s="37">
        <f t="shared" si="1"/>
        <v>100</v>
      </c>
      <c r="J48" s="25">
        <v>700</v>
      </c>
      <c r="K48" s="37">
        <f t="shared" si="3"/>
        <v>100</v>
      </c>
    </row>
    <row r="49" spans="1:11" ht="13.5" customHeight="1" hidden="1">
      <c r="A49" s="141">
        <v>3295</v>
      </c>
      <c r="B49" s="141" t="s">
        <v>116</v>
      </c>
      <c r="C49" s="232">
        <v>8772.01</v>
      </c>
      <c r="D49" s="29">
        <v>26544.56</v>
      </c>
      <c r="E49" s="29">
        <f t="shared" si="4"/>
        <v>302.60521818830574</v>
      </c>
      <c r="F49" s="25">
        <v>26600</v>
      </c>
      <c r="G49" s="37">
        <f t="shared" si="5"/>
        <v>100.20885635324149</v>
      </c>
      <c r="H49" s="25">
        <v>26600</v>
      </c>
      <c r="I49" s="37">
        <f t="shared" si="1"/>
        <v>100</v>
      </c>
      <c r="J49" s="25">
        <v>26600</v>
      </c>
      <c r="K49" s="37">
        <f t="shared" si="3"/>
        <v>100</v>
      </c>
    </row>
    <row r="50" spans="1:11" ht="13.5" customHeight="1" hidden="1">
      <c r="A50" s="141">
        <v>3296</v>
      </c>
      <c r="B50" s="141" t="s">
        <v>191</v>
      </c>
      <c r="C50" s="232">
        <v>391352.54</v>
      </c>
      <c r="D50" s="29">
        <v>1751941.07</v>
      </c>
      <c r="E50" s="29">
        <f t="shared" si="4"/>
        <v>447.66314024689865</v>
      </c>
      <c r="F50" s="25">
        <v>1698900</v>
      </c>
      <c r="G50" s="37">
        <f t="shared" si="5"/>
        <v>96.97243983212289</v>
      </c>
      <c r="H50" s="25">
        <v>1393600</v>
      </c>
      <c r="I50" s="37">
        <f t="shared" si="1"/>
        <v>82.02954853140267</v>
      </c>
      <c r="J50" s="25">
        <v>1327200</v>
      </c>
      <c r="K50" s="37">
        <f t="shared" si="3"/>
        <v>95.2353616532721</v>
      </c>
    </row>
    <row r="51" spans="1:11" ht="13.5" customHeight="1" hidden="1">
      <c r="A51" s="141">
        <v>3299</v>
      </c>
      <c r="B51" s="141" t="s">
        <v>56</v>
      </c>
      <c r="C51" s="232">
        <v>3519.17</v>
      </c>
      <c r="D51" s="29">
        <v>13272.28</v>
      </c>
      <c r="E51" s="29">
        <f t="shared" si="4"/>
        <v>377.1423375398177</v>
      </c>
      <c r="F51" s="25">
        <v>13300</v>
      </c>
      <c r="G51" s="37">
        <f t="shared" si="5"/>
        <v>100.20885635324149</v>
      </c>
      <c r="H51" s="25">
        <v>13300</v>
      </c>
      <c r="I51" s="37">
        <f t="shared" si="1"/>
        <v>100</v>
      </c>
      <c r="J51" s="25">
        <v>13300</v>
      </c>
      <c r="K51" s="37">
        <f t="shared" si="3"/>
        <v>100</v>
      </c>
    </row>
    <row r="52" spans="1:11" s="26" customFormat="1" ht="13.5" customHeight="1">
      <c r="A52" s="141">
        <v>34</v>
      </c>
      <c r="B52" s="141" t="s">
        <v>15</v>
      </c>
      <c r="C52" s="29">
        <f>SUM(C53)</f>
        <v>45012.64000000001</v>
      </c>
      <c r="D52" s="29">
        <f>SUM(D53)</f>
        <v>4399761.1</v>
      </c>
      <c r="E52" s="29">
        <f t="shared" si="4"/>
        <v>9774.501340068033</v>
      </c>
      <c r="F52" s="25">
        <f>SUM(F53)</f>
        <v>2139100</v>
      </c>
      <c r="G52" s="37">
        <f t="shared" si="5"/>
        <v>48.61854885711863</v>
      </c>
      <c r="H52" s="25">
        <f>SUM(H53)</f>
        <v>1841800</v>
      </c>
      <c r="I52" s="37">
        <f t="shared" si="1"/>
        <v>86.10163152727782</v>
      </c>
      <c r="J52" s="25">
        <f>SUM(J53)</f>
        <v>1656700</v>
      </c>
      <c r="K52" s="37">
        <f t="shared" si="3"/>
        <v>89.95004886524053</v>
      </c>
    </row>
    <row r="53" spans="1:11" ht="13.5" customHeight="1" hidden="1">
      <c r="A53" s="141">
        <v>343</v>
      </c>
      <c r="B53" s="141" t="s">
        <v>63</v>
      </c>
      <c r="C53" s="29">
        <f>SUM(C54:C57)</f>
        <v>45012.64000000001</v>
      </c>
      <c r="D53" s="29">
        <f>SUM(D54:D57)</f>
        <v>4399761.1</v>
      </c>
      <c r="E53" s="29">
        <f t="shared" si="4"/>
        <v>9774.501340068033</v>
      </c>
      <c r="F53" s="25">
        <f>SUM(F54:F57)</f>
        <v>2139100</v>
      </c>
      <c r="G53" s="37">
        <f t="shared" si="5"/>
        <v>48.61854885711863</v>
      </c>
      <c r="H53" s="25">
        <f>SUM(H54:H57)</f>
        <v>1841800</v>
      </c>
      <c r="I53" s="37">
        <f t="shared" si="1"/>
        <v>86.10163152727782</v>
      </c>
      <c r="J53" s="25">
        <f>SUM(J54:J57)</f>
        <v>1656700</v>
      </c>
      <c r="K53" s="37">
        <f t="shared" si="3"/>
        <v>89.95004886524053</v>
      </c>
    </row>
    <row r="54" spans="1:11" ht="13.5" customHeight="1" hidden="1">
      <c r="A54" s="41">
        <v>3431</v>
      </c>
      <c r="B54" s="141" t="s">
        <v>64</v>
      </c>
      <c r="C54" s="232">
        <v>9786.75</v>
      </c>
      <c r="D54" s="29">
        <v>13272.28</v>
      </c>
      <c r="E54" s="29">
        <f t="shared" si="4"/>
        <v>135.61478529644674</v>
      </c>
      <c r="F54" s="25">
        <v>13300</v>
      </c>
      <c r="G54" s="37">
        <f t="shared" si="5"/>
        <v>100.20885635324149</v>
      </c>
      <c r="H54" s="25">
        <v>13300</v>
      </c>
      <c r="I54" s="37">
        <f t="shared" si="1"/>
        <v>100</v>
      </c>
      <c r="J54" s="25">
        <v>13300</v>
      </c>
      <c r="K54" s="37">
        <f t="shared" si="3"/>
        <v>100</v>
      </c>
    </row>
    <row r="55" spans="1:11" ht="13.5" customHeight="1" hidden="1">
      <c r="A55" s="41">
        <v>3432</v>
      </c>
      <c r="B55" s="141" t="s">
        <v>97</v>
      </c>
      <c r="C55" s="233">
        <v>0</v>
      </c>
      <c r="D55" s="29">
        <v>13272.28</v>
      </c>
      <c r="E55" s="36" t="s">
        <v>188</v>
      </c>
      <c r="F55" s="25">
        <v>0</v>
      </c>
      <c r="G55" s="37">
        <f t="shared" si="5"/>
        <v>0</v>
      </c>
      <c r="H55" s="25">
        <v>0</v>
      </c>
      <c r="I55" s="175" t="s">
        <v>188</v>
      </c>
      <c r="J55" s="25">
        <v>0</v>
      </c>
      <c r="K55" s="175" t="s">
        <v>188</v>
      </c>
    </row>
    <row r="56" spans="1:11" ht="13.5" customHeight="1" hidden="1">
      <c r="A56" s="41">
        <v>3433</v>
      </c>
      <c r="B56" s="141" t="s">
        <v>65</v>
      </c>
      <c r="C56" s="232">
        <v>33748.73</v>
      </c>
      <c r="D56" s="29">
        <v>4366580.4</v>
      </c>
      <c r="E56" s="29">
        <f t="shared" si="4"/>
        <v>12938.502871071</v>
      </c>
      <c r="F56" s="25">
        <v>2119200</v>
      </c>
      <c r="G56" s="37">
        <f t="shared" si="5"/>
        <v>48.53225649984596</v>
      </c>
      <c r="H56" s="25">
        <v>1821900</v>
      </c>
      <c r="I56" s="37">
        <f t="shared" si="1"/>
        <v>85.97112117780294</v>
      </c>
      <c r="J56" s="25">
        <v>1636800</v>
      </c>
      <c r="K56" s="37">
        <f t="shared" si="3"/>
        <v>89.84027663428289</v>
      </c>
    </row>
    <row r="57" spans="1:11" ht="13.5" customHeight="1" hidden="1">
      <c r="A57" s="41">
        <v>3434</v>
      </c>
      <c r="B57" s="141" t="s">
        <v>91</v>
      </c>
      <c r="C57" s="232">
        <v>1477.16</v>
      </c>
      <c r="D57" s="29">
        <v>6636.14</v>
      </c>
      <c r="E57" s="29">
        <f t="shared" si="4"/>
        <v>449.24991199328434</v>
      </c>
      <c r="F57" s="25">
        <v>6600</v>
      </c>
      <c r="G57" s="37">
        <f t="shared" si="5"/>
        <v>99.45540630547276</v>
      </c>
      <c r="H57" s="25">
        <v>6600</v>
      </c>
      <c r="I57" s="37">
        <f t="shared" si="1"/>
        <v>100</v>
      </c>
      <c r="J57" s="25">
        <v>6600</v>
      </c>
      <c r="K57" s="37">
        <f t="shared" si="3"/>
        <v>100</v>
      </c>
    </row>
    <row r="58" spans="1:11" s="26" customFormat="1" ht="13.5" customHeight="1">
      <c r="A58" s="141">
        <v>38</v>
      </c>
      <c r="B58" s="141" t="s">
        <v>119</v>
      </c>
      <c r="C58" s="29">
        <f aca="true" t="shared" si="6" ref="C58:F59">SUM(C59)</f>
        <v>0</v>
      </c>
      <c r="D58" s="29">
        <f t="shared" si="6"/>
        <v>2654.46</v>
      </c>
      <c r="E58" s="36" t="s">
        <v>188</v>
      </c>
      <c r="F58" s="25">
        <f t="shared" si="6"/>
        <v>2700</v>
      </c>
      <c r="G58" s="37">
        <f t="shared" si="5"/>
        <v>101.71560317352682</v>
      </c>
      <c r="H58" s="25">
        <f>SUM(H59)</f>
        <v>2700</v>
      </c>
      <c r="I58" s="37">
        <f t="shared" si="1"/>
        <v>100</v>
      </c>
      <c r="J58" s="25">
        <f>SUM(J59)</f>
        <v>2700</v>
      </c>
      <c r="K58" s="37">
        <f t="shared" si="3"/>
        <v>100</v>
      </c>
    </row>
    <row r="59" spans="1:11" ht="13.5" customHeight="1" hidden="1">
      <c r="A59" s="138">
        <v>383</v>
      </c>
      <c r="B59" s="138" t="s">
        <v>120</v>
      </c>
      <c r="C59" s="136">
        <f t="shared" si="6"/>
        <v>0</v>
      </c>
      <c r="D59" s="136">
        <f t="shared" si="6"/>
        <v>2654.46</v>
      </c>
      <c r="E59" s="36" t="s">
        <v>188</v>
      </c>
      <c r="F59" s="27">
        <f t="shared" si="6"/>
        <v>2700</v>
      </c>
      <c r="G59" s="186">
        <f t="shared" si="5"/>
        <v>101.71560317352682</v>
      </c>
      <c r="H59" s="27">
        <f>SUM(H60)</f>
        <v>2700</v>
      </c>
      <c r="I59" s="186">
        <f t="shared" si="1"/>
        <v>100</v>
      </c>
      <c r="J59" s="27">
        <f>SUM(J60)</f>
        <v>2700</v>
      </c>
      <c r="K59" s="186">
        <f t="shared" si="3"/>
        <v>100</v>
      </c>
    </row>
    <row r="60" spans="1:11" ht="12.75" hidden="1">
      <c r="A60" s="41">
        <v>3834</v>
      </c>
      <c r="B60" s="141" t="s">
        <v>173</v>
      </c>
      <c r="C60" s="29">
        <v>0</v>
      </c>
      <c r="D60" s="29">
        <v>2654.46</v>
      </c>
      <c r="E60" s="36" t="s">
        <v>188</v>
      </c>
      <c r="F60" s="25">
        <v>2700</v>
      </c>
      <c r="G60" s="37">
        <f t="shared" si="5"/>
        <v>101.71560317352682</v>
      </c>
      <c r="H60" s="25">
        <v>2700</v>
      </c>
      <c r="I60" s="37">
        <f>H60/F60*100</f>
        <v>100</v>
      </c>
      <c r="J60" s="25">
        <v>2700</v>
      </c>
      <c r="K60" s="37">
        <f>J60/H60*100</f>
        <v>100</v>
      </c>
    </row>
    <row r="61" spans="1:11" ht="12.75">
      <c r="A61" s="108"/>
      <c r="B61" s="138"/>
      <c r="C61" s="136"/>
      <c r="D61" s="136"/>
      <c r="E61" s="29"/>
      <c r="F61" s="27"/>
      <c r="G61" s="186"/>
      <c r="H61" s="27"/>
      <c r="I61" s="186"/>
      <c r="J61" s="27"/>
      <c r="K61" s="186"/>
    </row>
    <row r="62" spans="1:11" ht="12.75">
      <c r="A62" s="225" t="s">
        <v>220</v>
      </c>
      <c r="B62" s="138" t="s">
        <v>70</v>
      </c>
      <c r="C62" s="136">
        <f>SUM(C63)</f>
        <v>88704.37999999999</v>
      </c>
      <c r="D62" s="136">
        <f>SUM(D63)</f>
        <v>406131.79000000004</v>
      </c>
      <c r="E62" s="136">
        <f aca="true" t="shared" si="7" ref="E62:E74">D62/C62*100</f>
        <v>457.8486316008298</v>
      </c>
      <c r="F62" s="27">
        <f>SUM(F63)</f>
        <v>216400</v>
      </c>
      <c r="G62" s="186">
        <f aca="true" t="shared" si="8" ref="G62:G76">F62/D62*100</f>
        <v>53.283196570256166</v>
      </c>
      <c r="H62" s="27">
        <f>SUM(H63)</f>
        <v>196500</v>
      </c>
      <c r="I62" s="186">
        <f t="shared" si="1"/>
        <v>90.80406654343808</v>
      </c>
      <c r="J62" s="27">
        <f>SUM(J63)</f>
        <v>244500</v>
      </c>
      <c r="K62" s="186">
        <f>J62/H62*100</f>
        <v>124.42748091603053</v>
      </c>
    </row>
    <row r="63" spans="1:11" s="26" customFormat="1" ht="12.75" hidden="1">
      <c r="A63" s="138">
        <v>4</v>
      </c>
      <c r="B63" s="138" t="s">
        <v>174</v>
      </c>
      <c r="C63" s="136">
        <f>SUM(C64,C69,C81)</f>
        <v>88704.37999999999</v>
      </c>
      <c r="D63" s="136">
        <f>SUM(D64,D69,D81)</f>
        <v>406131.79000000004</v>
      </c>
      <c r="E63" s="136">
        <f t="shared" si="7"/>
        <v>457.8486316008298</v>
      </c>
      <c r="F63" s="27">
        <f>SUM(F64,F69,F81)</f>
        <v>216400</v>
      </c>
      <c r="G63" s="186">
        <f t="shared" si="8"/>
        <v>53.283196570256166</v>
      </c>
      <c r="H63" s="27">
        <f>SUM(H64,H69,H81)</f>
        <v>196500</v>
      </c>
      <c r="I63" s="186">
        <f t="shared" si="1"/>
        <v>90.80406654343808</v>
      </c>
      <c r="J63" s="27">
        <f>SUM(J64,J69,J81)</f>
        <v>244500</v>
      </c>
      <c r="K63" s="186">
        <f>J63/H63*100</f>
        <v>124.42748091603053</v>
      </c>
    </row>
    <row r="64" spans="1:11" s="26" customFormat="1" ht="12.75">
      <c r="A64" s="141">
        <v>41</v>
      </c>
      <c r="B64" s="141" t="s">
        <v>130</v>
      </c>
      <c r="C64" s="29">
        <f>SUM(C67,C65)</f>
        <v>3865.55</v>
      </c>
      <c r="D64" s="29">
        <f>SUM(D67,D65)</f>
        <v>6636.14</v>
      </c>
      <c r="E64" s="29">
        <f t="shared" si="7"/>
        <v>171.6738885798916</v>
      </c>
      <c r="F64" s="25">
        <f>SUM(F67,F65)</f>
        <v>13300</v>
      </c>
      <c r="G64" s="37">
        <f t="shared" si="8"/>
        <v>200.41771270648297</v>
      </c>
      <c r="H64" s="25">
        <f>SUM(H67,H65)</f>
        <v>13300</v>
      </c>
      <c r="I64" s="37">
        <f t="shared" si="1"/>
        <v>100</v>
      </c>
      <c r="J64" s="25">
        <f>SUM(J67,J65)</f>
        <v>13300</v>
      </c>
      <c r="K64" s="37">
        <f>J64/H64*100</f>
        <v>100</v>
      </c>
    </row>
    <row r="65" spans="1:11" s="26" customFormat="1" ht="12.75" hidden="1">
      <c r="A65" s="141">
        <v>411</v>
      </c>
      <c r="B65" s="141" t="s">
        <v>186</v>
      </c>
      <c r="C65" s="29">
        <f>SUM(C66)</f>
        <v>0</v>
      </c>
      <c r="D65" s="29">
        <f>SUM(D66)</f>
        <v>0</v>
      </c>
      <c r="E65" s="29" t="e">
        <f t="shared" si="7"/>
        <v>#DIV/0!</v>
      </c>
      <c r="F65" s="25">
        <f>SUM(F66)</f>
        <v>0</v>
      </c>
      <c r="G65" s="37" t="e">
        <f t="shared" si="8"/>
        <v>#DIV/0!</v>
      </c>
      <c r="H65" s="25">
        <f>SUM(H66)</f>
        <v>0</v>
      </c>
      <c r="I65" s="175" t="s">
        <v>188</v>
      </c>
      <c r="J65" s="25">
        <f>SUM(J66)</f>
        <v>0</v>
      </c>
      <c r="K65" s="175" t="s">
        <v>188</v>
      </c>
    </row>
    <row r="66" spans="1:11" s="26" customFormat="1" ht="12.75" hidden="1">
      <c r="A66" s="141">
        <v>4111</v>
      </c>
      <c r="B66" s="141" t="s">
        <v>90</v>
      </c>
      <c r="C66" s="29">
        <v>0</v>
      </c>
      <c r="D66" s="29">
        <v>0</v>
      </c>
      <c r="E66" s="29" t="e">
        <f t="shared" si="7"/>
        <v>#DIV/0!</v>
      </c>
      <c r="F66" s="25">
        <v>0</v>
      </c>
      <c r="G66" s="37" t="e">
        <f t="shared" si="8"/>
        <v>#DIV/0!</v>
      </c>
      <c r="H66" s="25">
        <v>0</v>
      </c>
      <c r="I66" s="175" t="s">
        <v>188</v>
      </c>
      <c r="J66" s="25">
        <v>0</v>
      </c>
      <c r="K66" s="175" t="s">
        <v>188</v>
      </c>
    </row>
    <row r="67" spans="1:11" ht="12.75" hidden="1">
      <c r="A67" s="141">
        <v>412</v>
      </c>
      <c r="B67" s="141" t="s">
        <v>135</v>
      </c>
      <c r="C67" s="29">
        <f>SUM(C68)</f>
        <v>3865.55</v>
      </c>
      <c r="D67" s="29">
        <f>SUM(D68)</f>
        <v>6636.14</v>
      </c>
      <c r="E67" s="29">
        <f t="shared" si="7"/>
        <v>171.6738885798916</v>
      </c>
      <c r="F67" s="25">
        <f>SUM(F68)</f>
        <v>13300</v>
      </c>
      <c r="G67" s="37">
        <f t="shared" si="8"/>
        <v>200.41771270648297</v>
      </c>
      <c r="H67" s="25">
        <f>SUM(H68)</f>
        <v>13300</v>
      </c>
      <c r="I67" s="37">
        <f t="shared" si="1"/>
        <v>100</v>
      </c>
      <c r="J67" s="25">
        <f>SUM(J68)</f>
        <v>13300</v>
      </c>
      <c r="K67" s="37">
        <f aca="true" t="shared" si="9" ref="K67:K83">J67/H67*100</f>
        <v>100</v>
      </c>
    </row>
    <row r="68" spans="1:11" s="26" customFormat="1" ht="12.75" hidden="1">
      <c r="A68" s="141">
        <v>4123</v>
      </c>
      <c r="B68" s="141" t="s">
        <v>131</v>
      </c>
      <c r="C68" s="232">
        <v>3865.55</v>
      </c>
      <c r="D68" s="29">
        <v>6636.14</v>
      </c>
      <c r="E68" s="29">
        <f t="shared" si="7"/>
        <v>171.6738885798916</v>
      </c>
      <c r="F68" s="25">
        <v>13300</v>
      </c>
      <c r="G68" s="37">
        <f t="shared" si="8"/>
        <v>200.41771270648297</v>
      </c>
      <c r="H68" s="25">
        <v>13300</v>
      </c>
      <c r="I68" s="37">
        <f t="shared" si="1"/>
        <v>100</v>
      </c>
      <c r="J68" s="25">
        <v>13300</v>
      </c>
      <c r="K68" s="37">
        <f t="shared" si="9"/>
        <v>100</v>
      </c>
    </row>
    <row r="69" spans="1:11" s="103" customFormat="1" ht="12.75">
      <c r="A69" s="34">
        <v>42</v>
      </c>
      <c r="B69" s="150" t="s">
        <v>16</v>
      </c>
      <c r="C69" s="29">
        <f>SUM(C70,C72,C77,C79)</f>
        <v>84838.82999999999</v>
      </c>
      <c r="D69" s="29">
        <f>SUM(D70,D72,D77,D79)</f>
        <v>399495.65</v>
      </c>
      <c r="E69" s="29">
        <f t="shared" si="7"/>
        <v>470.8877409082611</v>
      </c>
      <c r="F69" s="25">
        <f>SUM(F70,F72,F77,F79)</f>
        <v>203100</v>
      </c>
      <c r="G69" s="37">
        <f t="shared" si="8"/>
        <v>50.83910175242208</v>
      </c>
      <c r="H69" s="25">
        <f>SUM(H70,H72,H77,H79)</f>
        <v>183200</v>
      </c>
      <c r="I69" s="37">
        <f t="shared" si="1"/>
        <v>90.20187099950763</v>
      </c>
      <c r="J69" s="25">
        <f>SUM(J70,J72,J77,J79)</f>
        <v>231200</v>
      </c>
      <c r="K69" s="37">
        <f t="shared" si="9"/>
        <v>126.2008733624454</v>
      </c>
    </row>
    <row r="70" spans="1:11" s="103" customFormat="1" ht="13.5" customHeight="1" hidden="1">
      <c r="A70" s="119">
        <v>421</v>
      </c>
      <c r="B70" s="138" t="s">
        <v>17</v>
      </c>
      <c r="C70" s="136">
        <f>SUM(C71)</f>
        <v>0</v>
      </c>
      <c r="D70" s="136">
        <f>SUM(D71)</f>
        <v>0</v>
      </c>
      <c r="E70" s="29" t="e">
        <f t="shared" si="7"/>
        <v>#DIV/0!</v>
      </c>
      <c r="F70" s="27">
        <f>SUM(F71)</f>
        <v>0</v>
      </c>
      <c r="G70" s="186" t="e">
        <f t="shared" si="8"/>
        <v>#DIV/0!</v>
      </c>
      <c r="H70" s="27">
        <f>SUM(H71)</f>
        <v>0</v>
      </c>
      <c r="I70" s="186" t="e">
        <f t="shared" si="1"/>
        <v>#DIV/0!</v>
      </c>
      <c r="J70" s="27">
        <f>SUM(J71)</f>
        <v>0</v>
      </c>
      <c r="K70" s="186" t="e">
        <f t="shared" si="9"/>
        <v>#DIV/0!</v>
      </c>
    </row>
    <row r="71" spans="1:11" s="26" customFormat="1" ht="13.5" customHeight="1" hidden="1">
      <c r="A71" s="34">
        <v>4213</v>
      </c>
      <c r="B71" s="141" t="s">
        <v>133</v>
      </c>
      <c r="C71" s="29">
        <v>0</v>
      </c>
      <c r="D71" s="29">
        <v>0</v>
      </c>
      <c r="E71" s="29" t="e">
        <f t="shared" si="7"/>
        <v>#DIV/0!</v>
      </c>
      <c r="F71" s="25">
        <v>0</v>
      </c>
      <c r="G71" s="37" t="e">
        <f t="shared" si="8"/>
        <v>#DIV/0!</v>
      </c>
      <c r="H71" s="25">
        <v>0</v>
      </c>
      <c r="I71" s="37" t="e">
        <f t="shared" si="1"/>
        <v>#DIV/0!</v>
      </c>
      <c r="J71" s="25">
        <v>0</v>
      </c>
      <c r="K71" s="37" t="e">
        <f t="shared" si="9"/>
        <v>#DIV/0!</v>
      </c>
    </row>
    <row r="72" spans="1:11" ht="12.75" hidden="1">
      <c r="A72" s="119">
        <v>422</v>
      </c>
      <c r="B72" s="138" t="s">
        <v>20</v>
      </c>
      <c r="C72" s="136">
        <f>SUM(C73:C76)</f>
        <v>66229.26</v>
      </c>
      <c r="D72" s="136">
        <f>SUM(D73:D76)</f>
        <v>226956</v>
      </c>
      <c r="E72" s="136">
        <f t="shared" si="7"/>
        <v>342.68237331958716</v>
      </c>
      <c r="F72" s="27">
        <f>SUM(F73:F76)</f>
        <v>176500</v>
      </c>
      <c r="G72" s="186">
        <f t="shared" si="8"/>
        <v>77.76837801159697</v>
      </c>
      <c r="H72" s="27">
        <f>SUM(H73:H76)</f>
        <v>156600</v>
      </c>
      <c r="I72" s="186">
        <f t="shared" si="1"/>
        <v>88.72521246458923</v>
      </c>
      <c r="J72" s="27">
        <f>SUM(J73:J76)</f>
        <v>164600</v>
      </c>
      <c r="K72" s="186">
        <f t="shared" si="9"/>
        <v>105.10855683269476</v>
      </c>
    </row>
    <row r="73" spans="1:13" ht="13.5" customHeight="1" hidden="1">
      <c r="A73" s="34" t="s">
        <v>18</v>
      </c>
      <c r="B73" s="188" t="s">
        <v>19</v>
      </c>
      <c r="C73" s="232">
        <v>53553.12</v>
      </c>
      <c r="D73" s="29">
        <v>75652</v>
      </c>
      <c r="E73" s="29">
        <f t="shared" si="7"/>
        <v>141.26534551114855</v>
      </c>
      <c r="F73" s="25">
        <v>78300</v>
      </c>
      <c r="G73" s="37">
        <f t="shared" si="8"/>
        <v>103.50023793158145</v>
      </c>
      <c r="H73" s="25">
        <v>58400</v>
      </c>
      <c r="I73" s="37">
        <f t="shared" si="1"/>
        <v>74.58492975734356</v>
      </c>
      <c r="J73" s="25">
        <v>58400</v>
      </c>
      <c r="K73" s="37">
        <f t="shared" si="9"/>
        <v>100</v>
      </c>
      <c r="M73" s="229"/>
    </row>
    <row r="74" spans="1:13" ht="12.75" hidden="1">
      <c r="A74" s="34">
        <v>4222</v>
      </c>
      <c r="B74" s="168" t="s">
        <v>85</v>
      </c>
      <c r="C74" s="232">
        <v>1298.52</v>
      </c>
      <c r="D74" s="29">
        <v>5308.91</v>
      </c>
      <c r="E74" s="29">
        <f t="shared" si="7"/>
        <v>408.84314450297256</v>
      </c>
      <c r="F74" s="25">
        <v>5300</v>
      </c>
      <c r="G74" s="37">
        <f t="shared" si="8"/>
        <v>99.83216893863336</v>
      </c>
      <c r="H74" s="25">
        <v>5300</v>
      </c>
      <c r="I74" s="37">
        <f aca="true" t="shared" si="10" ref="I74:I83">H74/F74*100</f>
        <v>100</v>
      </c>
      <c r="J74" s="25">
        <v>13300</v>
      </c>
      <c r="K74" s="37">
        <f t="shared" si="9"/>
        <v>250.9433962264151</v>
      </c>
      <c r="M74" s="229"/>
    </row>
    <row r="75" spans="1:13" ht="12.75" hidden="1">
      <c r="A75" s="34">
        <v>4223</v>
      </c>
      <c r="B75" s="168" t="s">
        <v>121</v>
      </c>
      <c r="C75" s="232">
        <v>9460.6</v>
      </c>
      <c r="D75" s="29">
        <v>13272.28</v>
      </c>
      <c r="E75" s="29">
        <f>D75/C75*100</f>
        <v>140.29004502885653</v>
      </c>
      <c r="F75" s="25">
        <v>13300</v>
      </c>
      <c r="G75" s="37">
        <f t="shared" si="8"/>
        <v>100.20885635324149</v>
      </c>
      <c r="H75" s="25">
        <v>13300</v>
      </c>
      <c r="I75" s="37">
        <f t="shared" si="10"/>
        <v>100</v>
      </c>
      <c r="J75" s="25">
        <v>13300</v>
      </c>
      <c r="K75" s="37">
        <f t="shared" si="9"/>
        <v>100</v>
      </c>
      <c r="M75" s="229"/>
    </row>
    <row r="76" spans="1:13" ht="12.75" hidden="1">
      <c r="A76" s="34">
        <v>4227</v>
      </c>
      <c r="B76" s="168" t="s">
        <v>86</v>
      </c>
      <c r="C76" s="232">
        <v>1917.02</v>
      </c>
      <c r="D76" s="29">
        <v>132722.81</v>
      </c>
      <c r="E76" s="29">
        <f>D76/C76*100</f>
        <v>6923.3920355551845</v>
      </c>
      <c r="F76" s="25">
        <v>79600</v>
      </c>
      <c r="G76" s="37">
        <f t="shared" si="8"/>
        <v>59.97461928360317</v>
      </c>
      <c r="H76" s="25">
        <v>79600</v>
      </c>
      <c r="I76" s="37">
        <f t="shared" si="10"/>
        <v>100</v>
      </c>
      <c r="J76" s="25">
        <v>79600</v>
      </c>
      <c r="K76" s="37">
        <f t="shared" si="9"/>
        <v>100</v>
      </c>
      <c r="M76" s="229"/>
    </row>
    <row r="77" spans="1:11" ht="12.75" hidden="1">
      <c r="A77" s="119">
        <v>423</v>
      </c>
      <c r="B77" s="138" t="s">
        <v>175</v>
      </c>
      <c r="C77" s="136">
        <f>SUM(C78)</f>
        <v>18609.57</v>
      </c>
      <c r="D77" s="136">
        <f>SUM(D78)</f>
        <v>0</v>
      </c>
      <c r="E77" s="110" t="s">
        <v>188</v>
      </c>
      <c r="F77" s="27">
        <f>SUM(F78)</f>
        <v>0</v>
      </c>
      <c r="G77" s="171" t="s">
        <v>188</v>
      </c>
      <c r="H77" s="27">
        <f>SUM(H78)</f>
        <v>0</v>
      </c>
      <c r="I77" s="171" t="s">
        <v>188</v>
      </c>
      <c r="J77" s="27">
        <f>SUM(J78)</f>
        <v>40000</v>
      </c>
      <c r="K77" s="171" t="s">
        <v>188</v>
      </c>
    </row>
    <row r="78" spans="1:11" ht="12.75" customHeight="1" hidden="1">
      <c r="A78" s="34">
        <v>4231</v>
      </c>
      <c r="B78" s="141" t="s">
        <v>176</v>
      </c>
      <c r="C78" s="29">
        <v>18609.57</v>
      </c>
      <c r="D78" s="29">
        <v>0</v>
      </c>
      <c r="E78" s="36" t="s">
        <v>188</v>
      </c>
      <c r="F78" s="25">
        <v>0</v>
      </c>
      <c r="G78" s="175" t="s">
        <v>188</v>
      </c>
      <c r="H78" s="25">
        <v>0</v>
      </c>
      <c r="I78" s="175" t="s">
        <v>188</v>
      </c>
      <c r="J78" s="25">
        <v>40000</v>
      </c>
      <c r="K78" s="175" t="s">
        <v>188</v>
      </c>
    </row>
    <row r="79" spans="1:11" ht="12.75" hidden="1">
      <c r="A79" s="119">
        <v>426</v>
      </c>
      <c r="B79" s="138" t="s">
        <v>169</v>
      </c>
      <c r="C79" s="136">
        <f>SUM(C80)</f>
        <v>0</v>
      </c>
      <c r="D79" s="136">
        <f>SUM(D80)</f>
        <v>172539.65</v>
      </c>
      <c r="E79" s="110" t="s">
        <v>188</v>
      </c>
      <c r="F79" s="27">
        <f>SUM(F80)</f>
        <v>26600</v>
      </c>
      <c r="G79" s="186">
        <f>F79/D79*100</f>
        <v>15.416746237748832</v>
      </c>
      <c r="H79" s="27">
        <f>SUM(H80)</f>
        <v>26600</v>
      </c>
      <c r="I79" s="186">
        <f t="shared" si="10"/>
        <v>100</v>
      </c>
      <c r="J79" s="27">
        <f>SUM(J80)</f>
        <v>26600</v>
      </c>
      <c r="K79" s="186">
        <f t="shared" si="9"/>
        <v>100</v>
      </c>
    </row>
    <row r="80" spans="1:11" ht="12.75" customHeight="1" hidden="1">
      <c r="A80" s="34">
        <v>4262</v>
      </c>
      <c r="B80" s="141" t="s">
        <v>123</v>
      </c>
      <c r="C80" s="29">
        <v>0</v>
      </c>
      <c r="D80" s="29">
        <v>172539.65</v>
      </c>
      <c r="E80" s="36" t="s">
        <v>188</v>
      </c>
      <c r="F80" s="25">
        <v>26600</v>
      </c>
      <c r="G80" s="37">
        <f>F80/D80*100</f>
        <v>15.416746237748832</v>
      </c>
      <c r="H80" s="25">
        <v>26600</v>
      </c>
      <c r="I80" s="37">
        <f t="shared" si="10"/>
        <v>100</v>
      </c>
      <c r="J80" s="25">
        <v>26600</v>
      </c>
      <c r="K80" s="37">
        <f t="shared" si="9"/>
        <v>100</v>
      </c>
    </row>
    <row r="81" spans="1:11" s="26" customFormat="1" ht="12.75" customHeight="1" hidden="1">
      <c r="A81" s="148">
        <v>45</v>
      </c>
      <c r="B81" s="138" t="s">
        <v>134</v>
      </c>
      <c r="C81" s="136">
        <f aca="true" t="shared" si="11" ref="C81:F82">SUM(C82)</f>
        <v>0</v>
      </c>
      <c r="D81" s="136">
        <f t="shared" si="11"/>
        <v>0</v>
      </c>
      <c r="E81" s="29" t="e">
        <f aca="true" t="shared" si="12" ref="E81:E142">D81/C81*100</f>
        <v>#DIV/0!</v>
      </c>
      <c r="F81" s="27">
        <f t="shared" si="11"/>
        <v>0</v>
      </c>
      <c r="G81" s="186" t="e">
        <f>F81/D81*100</f>
        <v>#DIV/0!</v>
      </c>
      <c r="H81" s="27">
        <f>SUM(H82)</f>
        <v>0</v>
      </c>
      <c r="I81" s="186" t="e">
        <f t="shared" si="10"/>
        <v>#DIV/0!</v>
      </c>
      <c r="J81" s="27">
        <f>SUM(J82)</f>
        <v>0</v>
      </c>
      <c r="K81" s="186" t="e">
        <f t="shared" si="9"/>
        <v>#DIV/0!</v>
      </c>
    </row>
    <row r="82" spans="1:11" s="26" customFormat="1" ht="12.75" customHeight="1" hidden="1">
      <c r="A82" s="148">
        <v>451</v>
      </c>
      <c r="B82" s="138" t="s">
        <v>125</v>
      </c>
      <c r="C82" s="136">
        <f t="shared" si="11"/>
        <v>0</v>
      </c>
      <c r="D82" s="136">
        <f t="shared" si="11"/>
        <v>0</v>
      </c>
      <c r="E82" s="29" t="e">
        <f t="shared" si="12"/>
        <v>#DIV/0!</v>
      </c>
      <c r="F82" s="27">
        <f t="shared" si="11"/>
        <v>0</v>
      </c>
      <c r="G82" s="186" t="e">
        <f>F82/D82*100</f>
        <v>#DIV/0!</v>
      </c>
      <c r="H82" s="27">
        <f>SUM(H83)</f>
        <v>0</v>
      </c>
      <c r="I82" s="186" t="e">
        <f t="shared" si="10"/>
        <v>#DIV/0!</v>
      </c>
      <c r="J82" s="27">
        <f>SUM(J83)</f>
        <v>0</v>
      </c>
      <c r="K82" s="186" t="e">
        <f t="shared" si="9"/>
        <v>#DIV/0!</v>
      </c>
    </row>
    <row r="83" spans="1:11" ht="12.75" customHeight="1" hidden="1">
      <c r="A83" s="150">
        <v>4511</v>
      </c>
      <c r="B83" s="141" t="s">
        <v>125</v>
      </c>
      <c r="C83" s="29">
        <v>0</v>
      </c>
      <c r="D83" s="29">
        <v>0</v>
      </c>
      <c r="E83" s="29" t="e">
        <f t="shared" si="12"/>
        <v>#DIV/0!</v>
      </c>
      <c r="F83" s="25">
        <v>0</v>
      </c>
      <c r="G83" s="37" t="e">
        <f>F83/D83*100</f>
        <v>#DIV/0!</v>
      </c>
      <c r="H83" s="25">
        <v>0</v>
      </c>
      <c r="I83" s="37" t="e">
        <f t="shared" si="10"/>
        <v>#DIV/0!</v>
      </c>
      <c r="J83" s="25">
        <v>0</v>
      </c>
      <c r="K83" s="37" t="e">
        <f t="shared" si="9"/>
        <v>#DIV/0!</v>
      </c>
    </row>
    <row r="84" spans="1:11" ht="12.75">
      <c r="A84" s="150"/>
      <c r="B84" s="141"/>
      <c r="C84" s="29"/>
      <c r="D84" s="29"/>
      <c r="E84" s="29"/>
      <c r="F84" s="25"/>
      <c r="G84" s="186"/>
      <c r="H84" s="25"/>
      <c r="I84" s="186"/>
      <c r="J84" s="25"/>
      <c r="K84" s="186"/>
    </row>
    <row r="85" spans="1:11" ht="12.75" hidden="1">
      <c r="A85" s="189" t="s">
        <v>136</v>
      </c>
      <c r="B85" s="138" t="s">
        <v>145</v>
      </c>
      <c r="C85" s="136">
        <f aca="true" t="shared" si="13" ref="C85:J87">C86</f>
        <v>0</v>
      </c>
      <c r="D85" s="136">
        <f t="shared" si="13"/>
        <v>0</v>
      </c>
      <c r="E85" s="29" t="e">
        <f t="shared" si="12"/>
        <v>#DIV/0!</v>
      </c>
      <c r="F85" s="27">
        <f t="shared" si="13"/>
        <v>0</v>
      </c>
      <c r="G85" s="186">
        <v>0</v>
      </c>
      <c r="H85" s="27">
        <f t="shared" si="13"/>
        <v>0</v>
      </c>
      <c r="I85" s="186">
        <v>0</v>
      </c>
      <c r="J85" s="27">
        <f t="shared" si="13"/>
        <v>0</v>
      </c>
      <c r="K85" s="186">
        <v>0</v>
      </c>
    </row>
    <row r="86" spans="1:11" ht="12.75" hidden="1">
      <c r="A86" s="138">
        <v>32</v>
      </c>
      <c r="B86" s="138" t="s">
        <v>4</v>
      </c>
      <c r="C86" s="136">
        <f t="shared" si="13"/>
        <v>0</v>
      </c>
      <c r="D86" s="136">
        <f t="shared" si="13"/>
        <v>0</v>
      </c>
      <c r="E86" s="29" t="e">
        <f t="shared" si="12"/>
        <v>#DIV/0!</v>
      </c>
      <c r="F86" s="27">
        <f t="shared" si="13"/>
        <v>0</v>
      </c>
      <c r="G86" s="186">
        <v>0</v>
      </c>
      <c r="H86" s="27">
        <f t="shared" si="13"/>
        <v>0</v>
      </c>
      <c r="I86" s="186">
        <v>0</v>
      </c>
      <c r="J86" s="27">
        <f t="shared" si="13"/>
        <v>0</v>
      </c>
      <c r="K86" s="186">
        <v>0</v>
      </c>
    </row>
    <row r="87" spans="1:11" ht="12.75" hidden="1">
      <c r="A87" s="148">
        <v>323</v>
      </c>
      <c r="B87" s="148" t="s">
        <v>11</v>
      </c>
      <c r="C87" s="136">
        <f t="shared" si="13"/>
        <v>0</v>
      </c>
      <c r="D87" s="136">
        <f t="shared" si="13"/>
        <v>0</v>
      </c>
      <c r="E87" s="29" t="e">
        <f t="shared" si="12"/>
        <v>#DIV/0!</v>
      </c>
      <c r="F87" s="27">
        <f t="shared" si="13"/>
        <v>0</v>
      </c>
      <c r="G87" s="186">
        <v>0</v>
      </c>
      <c r="H87" s="27">
        <f t="shared" si="13"/>
        <v>0</v>
      </c>
      <c r="I87" s="186">
        <v>0</v>
      </c>
      <c r="J87" s="27">
        <f t="shared" si="13"/>
        <v>0</v>
      </c>
      <c r="K87" s="186">
        <v>0</v>
      </c>
    </row>
    <row r="88" spans="1:11" ht="12.75" hidden="1">
      <c r="A88" s="141">
        <v>3237</v>
      </c>
      <c r="B88" s="150" t="s">
        <v>158</v>
      </c>
      <c r="C88" s="29">
        <v>0</v>
      </c>
      <c r="D88" s="29">
        <v>0</v>
      </c>
      <c r="E88" s="29" t="e">
        <f t="shared" si="12"/>
        <v>#DIV/0!</v>
      </c>
      <c r="F88" s="25">
        <v>0</v>
      </c>
      <c r="G88" s="37">
        <v>0</v>
      </c>
      <c r="H88" s="25">
        <v>0</v>
      </c>
      <c r="I88" s="37">
        <v>0</v>
      </c>
      <c r="J88" s="25">
        <v>0</v>
      </c>
      <c r="K88" s="37">
        <v>0</v>
      </c>
    </row>
    <row r="89" spans="1:11" ht="12.75" hidden="1">
      <c r="A89" s="150"/>
      <c r="B89" s="141"/>
      <c r="C89" s="29"/>
      <c r="D89" s="29"/>
      <c r="E89" s="29" t="e">
        <f t="shared" si="12"/>
        <v>#DIV/0!</v>
      </c>
      <c r="F89" s="25"/>
      <c r="G89" s="186"/>
      <c r="H89" s="25"/>
      <c r="I89" s="186"/>
      <c r="J89" s="25"/>
      <c r="K89" s="186"/>
    </row>
    <row r="90" spans="1:11" ht="12.75" hidden="1">
      <c r="A90" s="189" t="s">
        <v>139</v>
      </c>
      <c r="B90" s="138" t="s">
        <v>137</v>
      </c>
      <c r="C90" s="136">
        <f>SUM(C91,C102)</f>
        <v>0</v>
      </c>
      <c r="D90" s="136">
        <f>SUM(D91,D102)</f>
        <v>0</v>
      </c>
      <c r="E90" s="29" t="e">
        <f t="shared" si="12"/>
        <v>#DIV/0!</v>
      </c>
      <c r="F90" s="27">
        <f>SUM(F91,F102)</f>
        <v>0</v>
      </c>
      <c r="G90" s="186" t="e">
        <f aca="true" t="shared" si="14" ref="G90:G99">F90/D90*100</f>
        <v>#DIV/0!</v>
      </c>
      <c r="H90" s="27">
        <f>SUM(H91,H102)</f>
        <v>0</v>
      </c>
      <c r="I90" s="186" t="e">
        <f aca="true" t="shared" si="15" ref="I90:I99">H90/F90*100</f>
        <v>#DIV/0!</v>
      </c>
      <c r="J90" s="27">
        <f>SUM(J91,J102)</f>
        <v>0</v>
      </c>
      <c r="K90" s="186" t="e">
        <f aca="true" t="shared" si="16" ref="K90:K99">J90/H90*100</f>
        <v>#DIV/0!</v>
      </c>
    </row>
    <row r="91" spans="1:11" ht="12.75" customHeight="1" hidden="1">
      <c r="A91" s="138">
        <v>32</v>
      </c>
      <c r="B91" s="138" t="s">
        <v>4</v>
      </c>
      <c r="C91" s="136">
        <f>SUM(C92,C96)</f>
        <v>0</v>
      </c>
      <c r="D91" s="136">
        <f>SUM(D92,D96)</f>
        <v>0</v>
      </c>
      <c r="E91" s="29" t="e">
        <f t="shared" si="12"/>
        <v>#DIV/0!</v>
      </c>
      <c r="F91" s="27">
        <f>SUM(F92,F96)</f>
        <v>0</v>
      </c>
      <c r="G91" s="186" t="e">
        <f t="shared" si="14"/>
        <v>#DIV/0!</v>
      </c>
      <c r="H91" s="27">
        <f>SUM(H92,H96)</f>
        <v>0</v>
      </c>
      <c r="I91" s="186" t="e">
        <f t="shared" si="15"/>
        <v>#DIV/0!</v>
      </c>
      <c r="J91" s="27">
        <f>SUM(J92,J96)</f>
        <v>0</v>
      </c>
      <c r="K91" s="186" t="e">
        <f t="shared" si="16"/>
        <v>#DIV/0!</v>
      </c>
    </row>
    <row r="92" spans="1:11" ht="12.75" customHeight="1" hidden="1">
      <c r="A92" s="148">
        <v>322</v>
      </c>
      <c r="B92" s="148" t="s">
        <v>47</v>
      </c>
      <c r="C92" s="136">
        <f>C93+C94+C95</f>
        <v>0</v>
      </c>
      <c r="D92" s="136">
        <f>D93+D94+D95</f>
        <v>0</v>
      </c>
      <c r="E92" s="29" t="e">
        <f t="shared" si="12"/>
        <v>#DIV/0!</v>
      </c>
      <c r="F92" s="27">
        <f>F93+F94+F95</f>
        <v>0</v>
      </c>
      <c r="G92" s="186" t="e">
        <f t="shared" si="14"/>
        <v>#DIV/0!</v>
      </c>
      <c r="H92" s="27">
        <f>H93+H94+H95</f>
        <v>0</v>
      </c>
      <c r="I92" s="186" t="e">
        <f t="shared" si="15"/>
        <v>#DIV/0!</v>
      </c>
      <c r="J92" s="27">
        <f>J93+J94+J95</f>
        <v>0</v>
      </c>
      <c r="K92" s="186" t="e">
        <f t="shared" si="16"/>
        <v>#DIV/0!</v>
      </c>
    </row>
    <row r="93" spans="1:11" ht="12.75" customHeight="1" hidden="1">
      <c r="A93" s="150">
        <v>3223</v>
      </c>
      <c r="B93" s="141" t="s">
        <v>49</v>
      </c>
      <c r="C93" s="29"/>
      <c r="D93" s="29"/>
      <c r="E93" s="29" t="e">
        <f t="shared" si="12"/>
        <v>#DIV/0!</v>
      </c>
      <c r="F93" s="25"/>
      <c r="G93" s="37" t="e">
        <f t="shared" si="14"/>
        <v>#DIV/0!</v>
      </c>
      <c r="H93" s="25"/>
      <c r="I93" s="37" t="e">
        <f t="shared" si="15"/>
        <v>#DIV/0!</v>
      </c>
      <c r="J93" s="25"/>
      <c r="K93" s="37" t="e">
        <f t="shared" si="16"/>
        <v>#DIV/0!</v>
      </c>
    </row>
    <row r="94" spans="1:11" ht="12.75" customHeight="1" hidden="1">
      <c r="A94" s="150">
        <v>3224</v>
      </c>
      <c r="B94" s="141" t="s">
        <v>138</v>
      </c>
      <c r="C94" s="29"/>
      <c r="D94" s="29"/>
      <c r="E94" s="29" t="e">
        <f t="shared" si="12"/>
        <v>#DIV/0!</v>
      </c>
      <c r="F94" s="25"/>
      <c r="G94" s="37" t="e">
        <f t="shared" si="14"/>
        <v>#DIV/0!</v>
      </c>
      <c r="H94" s="25"/>
      <c r="I94" s="37" t="e">
        <f t="shared" si="15"/>
        <v>#DIV/0!</v>
      </c>
      <c r="J94" s="25"/>
      <c r="K94" s="37" t="e">
        <f t="shared" si="16"/>
        <v>#DIV/0!</v>
      </c>
    </row>
    <row r="95" spans="1:11" ht="12.75" customHeight="1" hidden="1">
      <c r="A95" s="150" t="s">
        <v>9</v>
      </c>
      <c r="B95" s="150" t="s">
        <v>10</v>
      </c>
      <c r="C95" s="29"/>
      <c r="D95" s="29"/>
      <c r="E95" s="29" t="e">
        <f t="shared" si="12"/>
        <v>#DIV/0!</v>
      </c>
      <c r="F95" s="25"/>
      <c r="G95" s="37" t="e">
        <f t="shared" si="14"/>
        <v>#DIV/0!</v>
      </c>
      <c r="H95" s="25"/>
      <c r="I95" s="37" t="e">
        <f t="shared" si="15"/>
        <v>#DIV/0!</v>
      </c>
      <c r="J95" s="25"/>
      <c r="K95" s="37" t="e">
        <f t="shared" si="16"/>
        <v>#DIV/0!</v>
      </c>
    </row>
    <row r="96" spans="1:11" ht="12.75" customHeight="1" hidden="1">
      <c r="A96" s="148">
        <v>323</v>
      </c>
      <c r="B96" s="148" t="s">
        <v>11</v>
      </c>
      <c r="C96" s="136">
        <f>SUM(C97:C101)</f>
        <v>0</v>
      </c>
      <c r="D96" s="136">
        <f>SUM(D97:D101)</f>
        <v>0</v>
      </c>
      <c r="E96" s="29" t="e">
        <f t="shared" si="12"/>
        <v>#DIV/0!</v>
      </c>
      <c r="F96" s="27">
        <f>SUM(F97:F101)</f>
        <v>0</v>
      </c>
      <c r="G96" s="186" t="e">
        <f t="shared" si="14"/>
        <v>#DIV/0!</v>
      </c>
      <c r="H96" s="27">
        <f>SUM(H97:H101)</f>
        <v>0</v>
      </c>
      <c r="I96" s="186" t="e">
        <f t="shared" si="15"/>
        <v>#DIV/0!</v>
      </c>
      <c r="J96" s="27">
        <f>SUM(J97:J101)</f>
        <v>0</v>
      </c>
      <c r="K96" s="186" t="e">
        <f t="shared" si="16"/>
        <v>#DIV/0!</v>
      </c>
    </row>
    <row r="97" spans="1:11" ht="12.75" customHeight="1" hidden="1">
      <c r="A97" s="141">
        <v>3231</v>
      </c>
      <c r="B97" s="141" t="s">
        <v>50</v>
      </c>
      <c r="C97" s="29"/>
      <c r="D97" s="29"/>
      <c r="E97" s="29" t="e">
        <f t="shared" si="12"/>
        <v>#DIV/0!</v>
      </c>
      <c r="F97" s="25"/>
      <c r="G97" s="37" t="e">
        <f t="shared" si="14"/>
        <v>#DIV/0!</v>
      </c>
      <c r="H97" s="25"/>
      <c r="I97" s="37" t="e">
        <f t="shared" si="15"/>
        <v>#DIV/0!</v>
      </c>
      <c r="J97" s="25"/>
      <c r="K97" s="37" t="e">
        <f t="shared" si="16"/>
        <v>#DIV/0!</v>
      </c>
    </row>
    <row r="98" spans="1:11" ht="12.75" customHeight="1" hidden="1">
      <c r="A98" s="141">
        <v>3232</v>
      </c>
      <c r="B98" s="150" t="s">
        <v>12</v>
      </c>
      <c r="C98" s="29"/>
      <c r="D98" s="29"/>
      <c r="E98" s="29" t="e">
        <f t="shared" si="12"/>
        <v>#DIV/0!</v>
      </c>
      <c r="F98" s="25"/>
      <c r="G98" s="37" t="e">
        <f t="shared" si="14"/>
        <v>#DIV/0!</v>
      </c>
      <c r="H98" s="25"/>
      <c r="I98" s="37" t="e">
        <f t="shared" si="15"/>
        <v>#DIV/0!</v>
      </c>
      <c r="J98" s="25"/>
      <c r="K98" s="37" t="e">
        <f t="shared" si="16"/>
        <v>#DIV/0!</v>
      </c>
    </row>
    <row r="99" spans="1:11" ht="12.75" hidden="1">
      <c r="A99" s="141">
        <v>3234</v>
      </c>
      <c r="B99" s="141" t="s">
        <v>51</v>
      </c>
      <c r="C99" s="29"/>
      <c r="D99" s="29"/>
      <c r="E99" s="29" t="e">
        <f t="shared" si="12"/>
        <v>#DIV/0!</v>
      </c>
      <c r="F99" s="25"/>
      <c r="G99" s="37" t="e">
        <f t="shared" si="14"/>
        <v>#DIV/0!</v>
      </c>
      <c r="H99" s="25"/>
      <c r="I99" s="37" t="e">
        <f t="shared" si="15"/>
        <v>#DIV/0!</v>
      </c>
      <c r="J99" s="25"/>
      <c r="K99" s="37" t="e">
        <f t="shared" si="16"/>
        <v>#DIV/0!</v>
      </c>
    </row>
    <row r="100" spans="1:11" ht="12.75" hidden="1">
      <c r="A100" s="141">
        <v>3237</v>
      </c>
      <c r="B100" s="150" t="s">
        <v>13</v>
      </c>
      <c r="C100" s="29">
        <v>0</v>
      </c>
      <c r="D100" s="29">
        <v>0</v>
      </c>
      <c r="E100" s="29" t="e">
        <f t="shared" si="12"/>
        <v>#DIV/0!</v>
      </c>
      <c r="F100" s="25">
        <v>0</v>
      </c>
      <c r="G100" s="37">
        <v>0</v>
      </c>
      <c r="H100" s="25">
        <v>0</v>
      </c>
      <c r="I100" s="37">
        <v>0</v>
      </c>
      <c r="J100" s="25">
        <v>0</v>
      </c>
      <c r="K100" s="37">
        <v>0</v>
      </c>
    </row>
    <row r="101" spans="1:11" ht="12.75" hidden="1">
      <c r="A101" s="141">
        <v>3239</v>
      </c>
      <c r="B101" s="150" t="s">
        <v>54</v>
      </c>
      <c r="C101" s="29"/>
      <c r="D101" s="29"/>
      <c r="E101" s="29" t="e">
        <f t="shared" si="12"/>
        <v>#DIV/0!</v>
      </c>
      <c r="F101" s="25"/>
      <c r="G101" s="37" t="e">
        <f aca="true" t="shared" si="17" ref="G101:G110">F101/D101*100</f>
        <v>#DIV/0!</v>
      </c>
      <c r="H101" s="25"/>
      <c r="I101" s="37" t="e">
        <f aca="true" t="shared" si="18" ref="I101:I108">H101/F101*100</f>
        <v>#DIV/0!</v>
      </c>
      <c r="J101" s="25"/>
      <c r="K101" s="37" t="e">
        <f aca="true" t="shared" si="19" ref="K101:K110">J101/H101*100</f>
        <v>#DIV/0!</v>
      </c>
    </row>
    <row r="102" spans="1:11" ht="12.75" customHeight="1" hidden="1">
      <c r="A102" s="119">
        <v>42</v>
      </c>
      <c r="B102" s="148" t="s">
        <v>16</v>
      </c>
      <c r="C102" s="136">
        <f>SUM(C106,C109)</f>
        <v>0</v>
      </c>
      <c r="D102" s="136">
        <f>SUM(D106,D109)</f>
        <v>0</v>
      </c>
      <c r="E102" s="29" t="e">
        <f t="shared" si="12"/>
        <v>#DIV/0!</v>
      </c>
      <c r="F102" s="27">
        <f>SUM(F106,F109)</f>
        <v>0</v>
      </c>
      <c r="G102" s="186" t="e">
        <f t="shared" si="17"/>
        <v>#DIV/0!</v>
      </c>
      <c r="H102" s="27">
        <f>SUM(H106,H109)</f>
        <v>0</v>
      </c>
      <c r="I102" s="186" t="e">
        <f t="shared" si="18"/>
        <v>#DIV/0!</v>
      </c>
      <c r="J102" s="27">
        <f>SUM(J106,J109)</f>
        <v>0</v>
      </c>
      <c r="K102" s="186" t="e">
        <f t="shared" si="19"/>
        <v>#DIV/0!</v>
      </c>
    </row>
    <row r="103" spans="1:11" ht="12.75" customHeight="1" hidden="1">
      <c r="A103" s="119">
        <v>421</v>
      </c>
      <c r="B103" s="138" t="s">
        <v>17</v>
      </c>
      <c r="C103" s="136">
        <f>SUM(C104:C105)</f>
        <v>0</v>
      </c>
      <c r="D103" s="136">
        <f>SUM(D104:D105)</f>
        <v>0</v>
      </c>
      <c r="E103" s="29" t="e">
        <f t="shared" si="12"/>
        <v>#DIV/0!</v>
      </c>
      <c r="F103" s="27">
        <f>SUM(F104:F105)</f>
        <v>0</v>
      </c>
      <c r="G103" s="186" t="e">
        <f t="shared" si="17"/>
        <v>#DIV/0!</v>
      </c>
      <c r="H103" s="27">
        <f>SUM(H104:H105)</f>
        <v>0</v>
      </c>
      <c r="I103" s="186" t="e">
        <f t="shared" si="18"/>
        <v>#DIV/0!</v>
      </c>
      <c r="J103" s="27">
        <f>SUM(J104:J105)</f>
        <v>0</v>
      </c>
      <c r="K103" s="186" t="e">
        <f t="shared" si="19"/>
        <v>#DIV/0!</v>
      </c>
    </row>
    <row r="104" spans="1:11" ht="12.75" customHeight="1" hidden="1">
      <c r="A104" s="141">
        <v>4213</v>
      </c>
      <c r="B104" s="141" t="s">
        <v>133</v>
      </c>
      <c r="C104" s="29">
        <v>0</v>
      </c>
      <c r="D104" s="29">
        <v>0</v>
      </c>
      <c r="E104" s="29" t="e">
        <f t="shared" si="12"/>
        <v>#DIV/0!</v>
      </c>
      <c r="F104" s="25">
        <v>0</v>
      </c>
      <c r="G104" s="37" t="e">
        <f t="shared" si="17"/>
        <v>#DIV/0!</v>
      </c>
      <c r="H104" s="25">
        <v>0</v>
      </c>
      <c r="I104" s="37" t="e">
        <f t="shared" si="18"/>
        <v>#DIV/0!</v>
      </c>
      <c r="J104" s="25">
        <v>0</v>
      </c>
      <c r="K104" s="37" t="e">
        <f t="shared" si="19"/>
        <v>#DIV/0!</v>
      </c>
    </row>
    <row r="105" spans="1:11" ht="12.75" customHeight="1" hidden="1">
      <c r="A105" s="141">
        <v>4214</v>
      </c>
      <c r="B105" s="141" t="s">
        <v>172</v>
      </c>
      <c r="C105" s="29">
        <v>0</v>
      </c>
      <c r="D105" s="29">
        <v>0</v>
      </c>
      <c r="E105" s="29" t="e">
        <f t="shared" si="12"/>
        <v>#DIV/0!</v>
      </c>
      <c r="F105" s="25">
        <v>0</v>
      </c>
      <c r="G105" s="37" t="e">
        <f t="shared" si="17"/>
        <v>#DIV/0!</v>
      </c>
      <c r="H105" s="25">
        <v>0</v>
      </c>
      <c r="I105" s="37" t="e">
        <f t="shared" si="18"/>
        <v>#DIV/0!</v>
      </c>
      <c r="J105" s="25">
        <v>0</v>
      </c>
      <c r="K105" s="37" t="e">
        <f t="shared" si="19"/>
        <v>#DIV/0!</v>
      </c>
    </row>
    <row r="106" spans="1:11" ht="12.75" customHeight="1" hidden="1">
      <c r="A106" s="119">
        <v>422</v>
      </c>
      <c r="B106" s="138" t="s">
        <v>20</v>
      </c>
      <c r="C106" s="136">
        <f>SUM(C107:C108)</f>
        <v>0</v>
      </c>
      <c r="D106" s="136">
        <f>SUM(D107:D108)</f>
        <v>0</v>
      </c>
      <c r="E106" s="29" t="e">
        <f t="shared" si="12"/>
        <v>#DIV/0!</v>
      </c>
      <c r="F106" s="27">
        <f>SUM(F107:F108)</f>
        <v>0</v>
      </c>
      <c r="G106" s="186" t="e">
        <f t="shared" si="17"/>
        <v>#DIV/0!</v>
      </c>
      <c r="H106" s="27">
        <f>SUM(H107:H108)</f>
        <v>0</v>
      </c>
      <c r="I106" s="186" t="e">
        <f t="shared" si="18"/>
        <v>#DIV/0!</v>
      </c>
      <c r="J106" s="27">
        <f>SUM(J107:J108)</f>
        <v>0</v>
      </c>
      <c r="K106" s="186" t="e">
        <f t="shared" si="19"/>
        <v>#DIV/0!</v>
      </c>
    </row>
    <row r="107" spans="1:11" ht="12.75" customHeight="1" hidden="1">
      <c r="A107" s="34">
        <v>4223</v>
      </c>
      <c r="B107" s="168" t="s">
        <v>121</v>
      </c>
      <c r="C107" s="29"/>
      <c r="D107" s="29"/>
      <c r="E107" s="29" t="e">
        <f t="shared" si="12"/>
        <v>#DIV/0!</v>
      </c>
      <c r="F107" s="25"/>
      <c r="G107" s="37" t="e">
        <f t="shared" si="17"/>
        <v>#DIV/0!</v>
      </c>
      <c r="H107" s="25"/>
      <c r="I107" s="37" t="e">
        <f t="shared" si="18"/>
        <v>#DIV/0!</v>
      </c>
      <c r="J107" s="25"/>
      <c r="K107" s="37" t="e">
        <f t="shared" si="19"/>
        <v>#DIV/0!</v>
      </c>
    </row>
    <row r="108" spans="1:11" ht="12.75" customHeight="1" hidden="1">
      <c r="A108" s="34">
        <v>4227</v>
      </c>
      <c r="B108" s="168" t="s">
        <v>86</v>
      </c>
      <c r="C108" s="29"/>
      <c r="D108" s="29"/>
      <c r="E108" s="29" t="e">
        <f t="shared" si="12"/>
        <v>#DIV/0!</v>
      </c>
      <c r="F108" s="25"/>
      <c r="G108" s="37" t="e">
        <f t="shared" si="17"/>
        <v>#DIV/0!</v>
      </c>
      <c r="H108" s="25"/>
      <c r="I108" s="37" t="e">
        <f t="shared" si="18"/>
        <v>#DIV/0!</v>
      </c>
      <c r="J108" s="25"/>
      <c r="K108" s="37" t="e">
        <f t="shared" si="19"/>
        <v>#DIV/0!</v>
      </c>
    </row>
    <row r="109" spans="1:11" ht="12.75" customHeight="1" hidden="1">
      <c r="A109" s="119">
        <v>423</v>
      </c>
      <c r="B109" s="138" t="s">
        <v>175</v>
      </c>
      <c r="C109" s="136">
        <f>SUM(C110)</f>
        <v>0</v>
      </c>
      <c r="D109" s="136">
        <f>SUM(D110)</f>
        <v>0</v>
      </c>
      <c r="E109" s="29" t="e">
        <f t="shared" si="12"/>
        <v>#DIV/0!</v>
      </c>
      <c r="F109" s="27">
        <f>SUM(F110)</f>
        <v>0</v>
      </c>
      <c r="G109" s="186" t="e">
        <f t="shared" si="17"/>
        <v>#DIV/0!</v>
      </c>
      <c r="H109" s="27">
        <f>SUM(H110)</f>
        <v>0</v>
      </c>
      <c r="I109" s="186" t="e">
        <f>H109/F109*100</f>
        <v>#DIV/0!</v>
      </c>
      <c r="J109" s="27">
        <f>SUM(J110)</f>
        <v>0</v>
      </c>
      <c r="K109" s="186" t="e">
        <f t="shared" si="19"/>
        <v>#DIV/0!</v>
      </c>
    </row>
    <row r="110" spans="1:11" ht="12.75" customHeight="1" hidden="1">
      <c r="A110" s="34">
        <v>4231</v>
      </c>
      <c r="B110" s="168" t="s">
        <v>176</v>
      </c>
      <c r="C110" s="29"/>
      <c r="D110" s="29"/>
      <c r="E110" s="29" t="e">
        <f t="shared" si="12"/>
        <v>#DIV/0!</v>
      </c>
      <c r="F110" s="25"/>
      <c r="G110" s="37" t="e">
        <f t="shared" si="17"/>
        <v>#DIV/0!</v>
      </c>
      <c r="H110" s="25"/>
      <c r="I110" s="37" t="e">
        <f>H110/F110*100</f>
        <v>#DIV/0!</v>
      </c>
      <c r="J110" s="25"/>
      <c r="K110" s="37" t="e">
        <f t="shared" si="19"/>
        <v>#DIV/0!</v>
      </c>
    </row>
    <row r="111" spans="1:10" ht="12.75" customHeight="1" hidden="1">
      <c r="A111" s="34"/>
      <c r="B111" s="168"/>
      <c r="C111" s="29"/>
      <c r="D111" s="29"/>
      <c r="E111" s="29" t="e">
        <f t="shared" si="12"/>
        <v>#DIV/0!</v>
      </c>
      <c r="F111" s="25"/>
      <c r="G111" s="37"/>
      <c r="H111" s="25"/>
      <c r="J111" s="25"/>
    </row>
    <row r="112" spans="1:11" ht="12.75" customHeight="1" hidden="1">
      <c r="A112" s="189" t="s">
        <v>141</v>
      </c>
      <c r="B112" s="138" t="s">
        <v>140</v>
      </c>
      <c r="C112" s="136">
        <f aca="true" t="shared" si="20" ref="C112:F113">SUM(C113)</f>
        <v>0</v>
      </c>
      <c r="D112" s="136">
        <f t="shared" si="20"/>
        <v>0</v>
      </c>
      <c r="E112" s="29" t="e">
        <f t="shared" si="12"/>
        <v>#DIV/0!</v>
      </c>
      <c r="F112" s="27">
        <f t="shared" si="20"/>
        <v>0</v>
      </c>
      <c r="G112" s="186" t="e">
        <f>F112/D112*100</f>
        <v>#DIV/0!</v>
      </c>
      <c r="H112" s="27">
        <f>SUM(H113)</f>
        <v>0</v>
      </c>
      <c r="I112" s="186" t="e">
        <f>H112/F112*100</f>
        <v>#DIV/0!</v>
      </c>
      <c r="J112" s="27">
        <f>SUM(J113)</f>
        <v>0</v>
      </c>
      <c r="K112" s="186" t="e">
        <f>J112/H112*100</f>
        <v>#DIV/0!</v>
      </c>
    </row>
    <row r="113" spans="1:11" ht="12.75" customHeight="1" hidden="1">
      <c r="A113" s="138">
        <v>32</v>
      </c>
      <c r="B113" s="138" t="s">
        <v>4</v>
      </c>
      <c r="C113" s="136">
        <f t="shared" si="20"/>
        <v>0</v>
      </c>
      <c r="D113" s="136">
        <f t="shared" si="20"/>
        <v>0</v>
      </c>
      <c r="E113" s="29" t="e">
        <f t="shared" si="12"/>
        <v>#DIV/0!</v>
      </c>
      <c r="F113" s="27">
        <f t="shared" si="20"/>
        <v>0</v>
      </c>
      <c r="G113" s="186" t="e">
        <f>F113/D113*100</f>
        <v>#DIV/0!</v>
      </c>
      <c r="H113" s="27">
        <f>SUM(H114)</f>
        <v>0</v>
      </c>
      <c r="I113" s="186" t="e">
        <f>H113/F113*100</f>
        <v>#DIV/0!</v>
      </c>
      <c r="J113" s="27">
        <f>SUM(J114)</f>
        <v>0</v>
      </c>
      <c r="K113" s="186" t="e">
        <f>J113/H113*100</f>
        <v>#DIV/0!</v>
      </c>
    </row>
    <row r="114" spans="1:11" ht="12.75" hidden="1">
      <c r="A114" s="148">
        <v>323</v>
      </c>
      <c r="B114" s="148" t="s">
        <v>11</v>
      </c>
      <c r="C114" s="136">
        <f>SUM(C115:C117)</f>
        <v>0</v>
      </c>
      <c r="D114" s="136">
        <f>SUM(D115:D117)</f>
        <v>0</v>
      </c>
      <c r="E114" s="29" t="e">
        <f t="shared" si="12"/>
        <v>#DIV/0!</v>
      </c>
      <c r="F114" s="27">
        <f>SUM(F115:F117)</f>
        <v>0</v>
      </c>
      <c r="G114" s="186" t="e">
        <f>F114/D114*100</f>
        <v>#DIV/0!</v>
      </c>
      <c r="H114" s="27">
        <f>SUM(H115:H117)</f>
        <v>0</v>
      </c>
      <c r="I114" s="186" t="e">
        <f>H114/F114*100</f>
        <v>#DIV/0!</v>
      </c>
      <c r="J114" s="27">
        <f>SUM(J115:J117)</f>
        <v>0</v>
      </c>
      <c r="K114" s="186" t="e">
        <f>J114/H114*100</f>
        <v>#DIV/0!</v>
      </c>
    </row>
    <row r="115" spans="1:11" ht="12.75" hidden="1">
      <c r="A115" s="141">
        <v>3232</v>
      </c>
      <c r="B115" s="150" t="s">
        <v>12</v>
      </c>
      <c r="C115" s="29">
        <v>0</v>
      </c>
      <c r="D115" s="29">
        <v>0</v>
      </c>
      <c r="E115" s="29" t="e">
        <f t="shared" si="12"/>
        <v>#DIV/0!</v>
      </c>
      <c r="F115" s="25">
        <v>0</v>
      </c>
      <c r="G115" s="37">
        <v>0</v>
      </c>
      <c r="H115" s="25">
        <v>0</v>
      </c>
      <c r="I115" s="37">
        <v>0</v>
      </c>
      <c r="J115" s="25">
        <v>0</v>
      </c>
      <c r="K115" s="37">
        <v>0</v>
      </c>
    </row>
    <row r="116" spans="1:11" ht="12.75" hidden="1">
      <c r="A116" s="141">
        <v>3235</v>
      </c>
      <c r="B116" s="141" t="s">
        <v>52</v>
      </c>
      <c r="C116" s="29">
        <v>0</v>
      </c>
      <c r="D116" s="29">
        <v>0</v>
      </c>
      <c r="E116" s="29" t="e">
        <f t="shared" si="12"/>
        <v>#DIV/0!</v>
      </c>
      <c r="F116" s="25">
        <v>0</v>
      </c>
      <c r="G116" s="37">
        <v>0</v>
      </c>
      <c r="H116" s="25">
        <v>0</v>
      </c>
      <c r="I116" s="37">
        <v>0</v>
      </c>
      <c r="J116" s="25">
        <v>0</v>
      </c>
      <c r="K116" s="37">
        <v>0</v>
      </c>
    </row>
    <row r="117" spans="1:11" ht="12.75" hidden="1">
      <c r="A117" s="141">
        <v>3237</v>
      </c>
      <c r="B117" s="150" t="s">
        <v>13</v>
      </c>
      <c r="C117" s="29"/>
      <c r="D117" s="29"/>
      <c r="E117" s="29" t="e">
        <f t="shared" si="12"/>
        <v>#DIV/0!</v>
      </c>
      <c r="F117" s="25"/>
      <c r="G117" s="37" t="e">
        <f>F117/D117*100</f>
        <v>#DIV/0!</v>
      </c>
      <c r="H117" s="25"/>
      <c r="I117" s="37" t="e">
        <f>H117/F117*100</f>
        <v>#DIV/0!</v>
      </c>
      <c r="J117" s="25"/>
      <c r="K117" s="37" t="e">
        <f>J117/H117*100</f>
        <v>#DIV/0!</v>
      </c>
    </row>
    <row r="118" spans="1:11" ht="12.75" customHeight="1" hidden="1">
      <c r="A118" s="138">
        <v>329</v>
      </c>
      <c r="B118" s="138" t="s">
        <v>56</v>
      </c>
      <c r="C118" s="136">
        <f>C119</f>
        <v>0</v>
      </c>
      <c r="D118" s="136">
        <f>D119</f>
        <v>0</v>
      </c>
      <c r="E118" s="29" t="e">
        <f t="shared" si="12"/>
        <v>#DIV/0!</v>
      </c>
      <c r="F118" s="27">
        <f>F119</f>
        <v>0</v>
      </c>
      <c r="G118" s="186">
        <v>0</v>
      </c>
      <c r="H118" s="27">
        <f>H119</f>
        <v>0</v>
      </c>
      <c r="I118" s="186">
        <v>0</v>
      </c>
      <c r="J118" s="27">
        <f>J119</f>
        <v>0</v>
      </c>
      <c r="K118" s="186">
        <v>0</v>
      </c>
    </row>
    <row r="119" spans="1:11" ht="12.75" customHeight="1" hidden="1">
      <c r="A119" s="141">
        <v>3295</v>
      </c>
      <c r="B119" s="141" t="s">
        <v>116</v>
      </c>
      <c r="C119" s="29">
        <v>0</v>
      </c>
      <c r="D119" s="29">
        <v>0</v>
      </c>
      <c r="E119" s="29" t="e">
        <f t="shared" si="12"/>
        <v>#DIV/0!</v>
      </c>
      <c r="F119" s="25">
        <v>0</v>
      </c>
      <c r="G119" s="37">
        <v>0</v>
      </c>
      <c r="H119" s="25">
        <v>0</v>
      </c>
      <c r="I119" s="37">
        <v>0</v>
      </c>
      <c r="J119" s="25">
        <v>0</v>
      </c>
      <c r="K119" s="37">
        <v>0</v>
      </c>
    </row>
    <row r="120" spans="1:11" ht="12.75" customHeight="1" hidden="1">
      <c r="A120" s="138">
        <v>41</v>
      </c>
      <c r="B120" s="138" t="s">
        <v>130</v>
      </c>
      <c r="C120" s="136">
        <f aca="true" t="shared" si="21" ref="C120:F121">C121</f>
        <v>0</v>
      </c>
      <c r="D120" s="136">
        <f t="shared" si="21"/>
        <v>0</v>
      </c>
      <c r="E120" s="29" t="e">
        <f t="shared" si="12"/>
        <v>#DIV/0!</v>
      </c>
      <c r="F120" s="27">
        <f t="shared" si="21"/>
        <v>0</v>
      </c>
      <c r="G120" s="186">
        <v>0</v>
      </c>
      <c r="H120" s="27">
        <f>H121</f>
        <v>0</v>
      </c>
      <c r="I120" s="186">
        <v>0</v>
      </c>
      <c r="J120" s="27">
        <f>J121</f>
        <v>0</v>
      </c>
      <c r="K120" s="186">
        <v>0</v>
      </c>
    </row>
    <row r="121" spans="1:11" ht="12.75" customHeight="1" hidden="1">
      <c r="A121" s="138">
        <v>412</v>
      </c>
      <c r="B121" s="138" t="s">
        <v>135</v>
      </c>
      <c r="C121" s="136">
        <f t="shared" si="21"/>
        <v>0</v>
      </c>
      <c r="D121" s="136">
        <f t="shared" si="21"/>
        <v>0</v>
      </c>
      <c r="E121" s="29" t="e">
        <f t="shared" si="12"/>
        <v>#DIV/0!</v>
      </c>
      <c r="F121" s="27">
        <f t="shared" si="21"/>
        <v>0</v>
      </c>
      <c r="G121" s="186">
        <v>0</v>
      </c>
      <c r="H121" s="27">
        <f>H122</f>
        <v>0</v>
      </c>
      <c r="I121" s="186">
        <v>0</v>
      </c>
      <c r="J121" s="27">
        <f>J122</f>
        <v>0</v>
      </c>
      <c r="K121" s="186">
        <v>0</v>
      </c>
    </row>
    <row r="122" spans="1:11" ht="12.75" customHeight="1" hidden="1">
      <c r="A122" s="141">
        <v>4123</v>
      </c>
      <c r="B122" s="141" t="s">
        <v>131</v>
      </c>
      <c r="C122" s="29">
        <v>0</v>
      </c>
      <c r="D122" s="29">
        <v>0</v>
      </c>
      <c r="E122" s="29" t="e">
        <f t="shared" si="12"/>
        <v>#DIV/0!</v>
      </c>
      <c r="F122" s="25">
        <v>0</v>
      </c>
      <c r="G122" s="37">
        <v>0</v>
      </c>
      <c r="H122" s="25">
        <v>0</v>
      </c>
      <c r="I122" s="37">
        <v>0</v>
      </c>
      <c r="J122" s="25">
        <v>0</v>
      </c>
      <c r="K122" s="37">
        <v>0</v>
      </c>
    </row>
    <row r="123" spans="1:11" ht="12.75" customHeight="1" hidden="1">
      <c r="A123" s="119">
        <v>42</v>
      </c>
      <c r="B123" s="148" t="s">
        <v>16</v>
      </c>
      <c r="C123" s="136">
        <f>C124+C126</f>
        <v>0</v>
      </c>
      <c r="D123" s="136">
        <f>D124+D126</f>
        <v>0</v>
      </c>
      <c r="E123" s="29" t="e">
        <f t="shared" si="12"/>
        <v>#DIV/0!</v>
      </c>
      <c r="F123" s="27">
        <f>F124+F126</f>
        <v>0</v>
      </c>
      <c r="G123" s="186">
        <v>0</v>
      </c>
      <c r="H123" s="27">
        <f>H124+H126</f>
        <v>0</v>
      </c>
      <c r="I123" s="186">
        <v>0</v>
      </c>
      <c r="J123" s="27">
        <f>J124+J126</f>
        <v>0</v>
      </c>
      <c r="K123" s="186">
        <v>0</v>
      </c>
    </row>
    <row r="124" spans="1:11" ht="12.75" customHeight="1" hidden="1">
      <c r="A124" s="119">
        <v>422</v>
      </c>
      <c r="B124" s="138" t="s">
        <v>20</v>
      </c>
      <c r="C124" s="136">
        <f>C125</f>
        <v>0</v>
      </c>
      <c r="D124" s="136">
        <f>D125</f>
        <v>0</v>
      </c>
      <c r="E124" s="29" t="e">
        <f t="shared" si="12"/>
        <v>#DIV/0!</v>
      </c>
      <c r="F124" s="27">
        <f>F125</f>
        <v>0</v>
      </c>
      <c r="G124" s="186">
        <v>0</v>
      </c>
      <c r="H124" s="27">
        <f>H125</f>
        <v>0</v>
      </c>
      <c r="I124" s="186">
        <v>0</v>
      </c>
      <c r="J124" s="27">
        <f>J125</f>
        <v>0</v>
      </c>
      <c r="K124" s="186">
        <v>0</v>
      </c>
    </row>
    <row r="125" spans="1:11" ht="12.75" customHeight="1" hidden="1">
      <c r="A125" s="34" t="s">
        <v>18</v>
      </c>
      <c r="B125" s="188" t="s">
        <v>19</v>
      </c>
      <c r="C125" s="29">
        <v>0</v>
      </c>
      <c r="D125" s="29">
        <v>0</v>
      </c>
      <c r="E125" s="29" t="e">
        <f t="shared" si="12"/>
        <v>#DIV/0!</v>
      </c>
      <c r="F125" s="25">
        <v>0</v>
      </c>
      <c r="G125" s="37">
        <v>0</v>
      </c>
      <c r="H125" s="25">
        <v>0</v>
      </c>
      <c r="I125" s="37">
        <v>0</v>
      </c>
      <c r="J125" s="25">
        <v>0</v>
      </c>
      <c r="K125" s="37">
        <v>0</v>
      </c>
    </row>
    <row r="126" spans="1:11" ht="12.75" customHeight="1" hidden="1">
      <c r="A126" s="148">
        <v>426</v>
      </c>
      <c r="B126" s="138" t="s">
        <v>122</v>
      </c>
      <c r="C126" s="136">
        <f>C127</f>
        <v>0</v>
      </c>
      <c r="D126" s="136">
        <f>D127</f>
        <v>0</v>
      </c>
      <c r="E126" s="29" t="e">
        <f t="shared" si="12"/>
        <v>#DIV/0!</v>
      </c>
      <c r="F126" s="27">
        <f>F127</f>
        <v>0</v>
      </c>
      <c r="G126" s="186">
        <v>0</v>
      </c>
      <c r="H126" s="27">
        <f>H127</f>
        <v>0</v>
      </c>
      <c r="I126" s="186">
        <v>0</v>
      </c>
      <c r="J126" s="27">
        <f>J127</f>
        <v>0</v>
      </c>
      <c r="K126" s="186">
        <v>0</v>
      </c>
    </row>
    <row r="127" spans="1:11" ht="12.75" customHeight="1" hidden="1">
      <c r="A127" s="150">
        <v>4262</v>
      </c>
      <c r="B127" s="141" t="s">
        <v>123</v>
      </c>
      <c r="C127" s="29">
        <v>0</v>
      </c>
      <c r="D127" s="29">
        <v>0</v>
      </c>
      <c r="E127" s="29" t="e">
        <f t="shared" si="12"/>
        <v>#DIV/0!</v>
      </c>
      <c r="F127" s="25">
        <v>0</v>
      </c>
      <c r="G127" s="37">
        <v>0</v>
      </c>
      <c r="H127" s="25">
        <v>0</v>
      </c>
      <c r="I127" s="37">
        <v>0</v>
      </c>
      <c r="J127" s="25">
        <v>0</v>
      </c>
      <c r="K127" s="37">
        <v>0</v>
      </c>
    </row>
    <row r="128" spans="1:11" ht="12.75" customHeight="1" hidden="1">
      <c r="A128" s="150"/>
      <c r="B128" s="141"/>
      <c r="C128" s="29"/>
      <c r="D128" s="29"/>
      <c r="E128" s="29" t="e">
        <f t="shared" si="12"/>
        <v>#DIV/0!</v>
      </c>
      <c r="F128" s="25"/>
      <c r="G128" s="186"/>
      <c r="H128" s="25"/>
      <c r="I128" s="186"/>
      <c r="J128" s="25"/>
      <c r="K128" s="186"/>
    </row>
    <row r="129" spans="1:11" ht="12.75" customHeight="1" hidden="1">
      <c r="A129" s="189" t="s">
        <v>143</v>
      </c>
      <c r="B129" s="138" t="s">
        <v>142</v>
      </c>
      <c r="C129" s="136">
        <f>C130+C133</f>
        <v>0</v>
      </c>
      <c r="D129" s="136">
        <f>D130+D133</f>
        <v>0</v>
      </c>
      <c r="E129" s="29" t="e">
        <f t="shared" si="12"/>
        <v>#DIV/0!</v>
      </c>
      <c r="F129" s="27">
        <f>F130+F133</f>
        <v>0</v>
      </c>
      <c r="G129" s="186">
        <v>0</v>
      </c>
      <c r="H129" s="27">
        <f>H130+H133</f>
        <v>0</v>
      </c>
      <c r="I129" s="186">
        <v>0</v>
      </c>
      <c r="J129" s="27">
        <f>J130+J133</f>
        <v>0</v>
      </c>
      <c r="K129" s="186">
        <v>0</v>
      </c>
    </row>
    <row r="130" spans="1:11" ht="12.75" customHeight="1" hidden="1">
      <c r="A130" s="138">
        <v>32</v>
      </c>
      <c r="B130" s="138" t="s">
        <v>4</v>
      </c>
      <c r="C130" s="136">
        <f aca="true" t="shared" si="22" ref="C130:F131">C131</f>
        <v>0</v>
      </c>
      <c r="D130" s="136">
        <f t="shared" si="22"/>
        <v>0</v>
      </c>
      <c r="E130" s="29" t="e">
        <f t="shared" si="12"/>
        <v>#DIV/0!</v>
      </c>
      <c r="F130" s="27">
        <f t="shared" si="22"/>
        <v>0</v>
      </c>
      <c r="G130" s="186">
        <v>0</v>
      </c>
      <c r="H130" s="27">
        <f>H131</f>
        <v>0</v>
      </c>
      <c r="I130" s="186">
        <v>0</v>
      </c>
      <c r="J130" s="27">
        <f>J131</f>
        <v>0</v>
      </c>
      <c r="K130" s="186">
        <v>0</v>
      </c>
    </row>
    <row r="131" spans="1:11" ht="12.75" customHeight="1" hidden="1">
      <c r="A131" s="148">
        <v>323</v>
      </c>
      <c r="B131" s="148" t="s">
        <v>11</v>
      </c>
      <c r="C131" s="136">
        <f t="shared" si="22"/>
        <v>0</v>
      </c>
      <c r="D131" s="136">
        <f t="shared" si="22"/>
        <v>0</v>
      </c>
      <c r="E131" s="29" t="e">
        <f t="shared" si="12"/>
        <v>#DIV/0!</v>
      </c>
      <c r="F131" s="27">
        <f t="shared" si="22"/>
        <v>0</v>
      </c>
      <c r="G131" s="186">
        <v>0</v>
      </c>
      <c r="H131" s="27">
        <f>H132</f>
        <v>0</v>
      </c>
      <c r="I131" s="186">
        <v>0</v>
      </c>
      <c r="J131" s="27">
        <f>J132</f>
        <v>0</v>
      </c>
      <c r="K131" s="186">
        <v>0</v>
      </c>
    </row>
    <row r="132" spans="1:11" ht="12.75" customHeight="1" hidden="1">
      <c r="A132" s="141">
        <v>3237</v>
      </c>
      <c r="B132" s="150" t="s">
        <v>13</v>
      </c>
      <c r="C132" s="29">
        <v>0</v>
      </c>
      <c r="D132" s="29">
        <v>0</v>
      </c>
      <c r="E132" s="29" t="e">
        <f t="shared" si="12"/>
        <v>#DIV/0!</v>
      </c>
      <c r="F132" s="25">
        <v>0</v>
      </c>
      <c r="G132" s="37">
        <v>0</v>
      </c>
      <c r="H132" s="25">
        <v>0</v>
      </c>
      <c r="I132" s="37">
        <v>0</v>
      </c>
      <c r="J132" s="25">
        <v>0</v>
      </c>
      <c r="K132" s="37">
        <v>0</v>
      </c>
    </row>
    <row r="133" spans="1:11" ht="12.75" customHeight="1" hidden="1">
      <c r="A133" s="138">
        <v>41</v>
      </c>
      <c r="B133" s="138" t="s">
        <v>130</v>
      </c>
      <c r="C133" s="136">
        <f aca="true" t="shared" si="23" ref="C133:F134">C134</f>
        <v>0</v>
      </c>
      <c r="D133" s="136">
        <f t="shared" si="23"/>
        <v>0</v>
      </c>
      <c r="E133" s="29" t="e">
        <f t="shared" si="12"/>
        <v>#DIV/0!</v>
      </c>
      <c r="F133" s="27">
        <f t="shared" si="23"/>
        <v>0</v>
      </c>
      <c r="G133" s="186">
        <v>0</v>
      </c>
      <c r="H133" s="27">
        <f>H134</f>
        <v>0</v>
      </c>
      <c r="I133" s="186">
        <v>0</v>
      </c>
      <c r="J133" s="27">
        <f>J134</f>
        <v>0</v>
      </c>
      <c r="K133" s="186">
        <v>0</v>
      </c>
    </row>
    <row r="134" spans="1:11" ht="12.75" customHeight="1" hidden="1">
      <c r="A134" s="138">
        <v>412</v>
      </c>
      <c r="B134" s="138" t="s">
        <v>135</v>
      </c>
      <c r="C134" s="136">
        <f t="shared" si="23"/>
        <v>0</v>
      </c>
      <c r="D134" s="136">
        <f t="shared" si="23"/>
        <v>0</v>
      </c>
      <c r="E134" s="29" t="e">
        <f t="shared" si="12"/>
        <v>#DIV/0!</v>
      </c>
      <c r="F134" s="27">
        <f t="shared" si="23"/>
        <v>0</v>
      </c>
      <c r="G134" s="186">
        <v>0</v>
      </c>
      <c r="H134" s="27">
        <f>H135</f>
        <v>0</v>
      </c>
      <c r="I134" s="186">
        <v>0</v>
      </c>
      <c r="J134" s="27">
        <f>J135</f>
        <v>0</v>
      </c>
      <c r="K134" s="186">
        <v>0</v>
      </c>
    </row>
    <row r="135" spans="1:11" ht="12.75" customHeight="1" hidden="1">
      <c r="A135" s="141">
        <v>4123</v>
      </c>
      <c r="B135" s="141" t="s">
        <v>131</v>
      </c>
      <c r="C135" s="29">
        <v>0</v>
      </c>
      <c r="D135" s="29">
        <v>0</v>
      </c>
      <c r="E135" s="29" t="e">
        <f t="shared" si="12"/>
        <v>#DIV/0!</v>
      </c>
      <c r="F135" s="25">
        <v>0</v>
      </c>
      <c r="G135" s="37">
        <v>0</v>
      </c>
      <c r="H135" s="25">
        <v>0</v>
      </c>
      <c r="I135" s="37">
        <v>0</v>
      </c>
      <c r="J135" s="25">
        <v>0</v>
      </c>
      <c r="K135" s="37">
        <v>0</v>
      </c>
    </row>
    <row r="136" spans="1:11" ht="12.75" customHeight="1" hidden="1">
      <c r="A136" s="141"/>
      <c r="B136" s="141"/>
      <c r="C136" s="29"/>
      <c r="D136" s="29"/>
      <c r="E136" s="29" t="e">
        <f t="shared" si="12"/>
        <v>#DIV/0!</v>
      </c>
      <c r="F136" s="25"/>
      <c r="G136" s="186"/>
      <c r="H136" s="25"/>
      <c r="I136" s="186"/>
      <c r="J136" s="25"/>
      <c r="K136" s="186"/>
    </row>
    <row r="137" spans="1:11" ht="25.5" customHeight="1" hidden="1">
      <c r="A137" s="189" t="s">
        <v>147</v>
      </c>
      <c r="B137" s="72" t="s">
        <v>148</v>
      </c>
      <c r="C137" s="136">
        <f>C138+C141</f>
        <v>0</v>
      </c>
      <c r="D137" s="136">
        <f>D138+D141</f>
        <v>0</v>
      </c>
      <c r="E137" s="29" t="e">
        <f t="shared" si="12"/>
        <v>#DIV/0!</v>
      </c>
      <c r="F137" s="27">
        <f>F138+F141</f>
        <v>0</v>
      </c>
      <c r="G137" s="186">
        <v>0</v>
      </c>
      <c r="H137" s="27">
        <f>H138+H141</f>
        <v>0</v>
      </c>
      <c r="I137" s="186">
        <v>0</v>
      </c>
      <c r="J137" s="27">
        <f>J138+J141</f>
        <v>0</v>
      </c>
      <c r="K137" s="186">
        <v>0</v>
      </c>
    </row>
    <row r="138" spans="1:11" ht="12.75" customHeight="1" hidden="1">
      <c r="A138" s="138">
        <v>32</v>
      </c>
      <c r="B138" s="138" t="s">
        <v>4</v>
      </c>
      <c r="C138" s="136">
        <f aca="true" t="shared" si="24" ref="C138:F139">C139</f>
        <v>0</v>
      </c>
      <c r="D138" s="136">
        <f t="shared" si="24"/>
        <v>0</v>
      </c>
      <c r="E138" s="29" t="e">
        <f t="shared" si="12"/>
        <v>#DIV/0!</v>
      </c>
      <c r="F138" s="27">
        <f t="shared" si="24"/>
        <v>0</v>
      </c>
      <c r="G138" s="186">
        <v>0</v>
      </c>
      <c r="H138" s="27">
        <f>H139</f>
        <v>0</v>
      </c>
      <c r="I138" s="186">
        <v>0</v>
      </c>
      <c r="J138" s="27">
        <f>J139</f>
        <v>0</v>
      </c>
      <c r="K138" s="186">
        <v>0</v>
      </c>
    </row>
    <row r="139" spans="1:11" ht="12.75" customHeight="1" hidden="1">
      <c r="A139" s="148">
        <v>323</v>
      </c>
      <c r="B139" s="148" t="s">
        <v>11</v>
      </c>
      <c r="C139" s="136">
        <f t="shared" si="24"/>
        <v>0</v>
      </c>
      <c r="D139" s="136">
        <f t="shared" si="24"/>
        <v>0</v>
      </c>
      <c r="E139" s="29" t="e">
        <f t="shared" si="12"/>
        <v>#DIV/0!</v>
      </c>
      <c r="F139" s="27">
        <f t="shared" si="24"/>
        <v>0</v>
      </c>
      <c r="G139" s="186">
        <v>0</v>
      </c>
      <c r="H139" s="27">
        <f>H140</f>
        <v>0</v>
      </c>
      <c r="I139" s="186">
        <v>0</v>
      </c>
      <c r="J139" s="27">
        <f>J140</f>
        <v>0</v>
      </c>
      <c r="K139" s="186">
        <v>0</v>
      </c>
    </row>
    <row r="140" spans="1:11" ht="12.75" customHeight="1" hidden="1">
      <c r="A140" s="141">
        <v>3238</v>
      </c>
      <c r="B140" s="150" t="s">
        <v>14</v>
      </c>
      <c r="C140" s="29">
        <v>0</v>
      </c>
      <c r="D140" s="29">
        <v>0</v>
      </c>
      <c r="E140" s="29" t="e">
        <f t="shared" si="12"/>
        <v>#DIV/0!</v>
      </c>
      <c r="F140" s="25">
        <v>0</v>
      </c>
      <c r="G140" s="37">
        <v>0</v>
      </c>
      <c r="H140" s="25">
        <v>0</v>
      </c>
      <c r="I140" s="37">
        <v>0</v>
      </c>
      <c r="J140" s="25">
        <v>0</v>
      </c>
      <c r="K140" s="37">
        <v>0</v>
      </c>
    </row>
    <row r="141" spans="1:11" ht="12.75" customHeight="1" hidden="1">
      <c r="A141" s="119">
        <v>42</v>
      </c>
      <c r="B141" s="148" t="s">
        <v>16</v>
      </c>
      <c r="C141" s="136">
        <f aca="true" t="shared" si="25" ref="C141:F142">C142</f>
        <v>0</v>
      </c>
      <c r="D141" s="136">
        <f t="shared" si="25"/>
        <v>0</v>
      </c>
      <c r="E141" s="29" t="e">
        <f t="shared" si="12"/>
        <v>#DIV/0!</v>
      </c>
      <c r="F141" s="27">
        <f t="shared" si="25"/>
        <v>0</v>
      </c>
      <c r="G141" s="186">
        <v>0</v>
      </c>
      <c r="H141" s="27">
        <f>H142</f>
        <v>0</v>
      </c>
      <c r="I141" s="186">
        <v>0</v>
      </c>
      <c r="J141" s="27">
        <f>J142</f>
        <v>0</v>
      </c>
      <c r="K141" s="186">
        <v>0</v>
      </c>
    </row>
    <row r="142" spans="1:11" ht="12.75" customHeight="1" hidden="1">
      <c r="A142" s="148">
        <v>426</v>
      </c>
      <c r="B142" s="138" t="s">
        <v>122</v>
      </c>
      <c r="C142" s="136">
        <f t="shared" si="25"/>
        <v>0</v>
      </c>
      <c r="D142" s="136">
        <f t="shared" si="25"/>
        <v>0</v>
      </c>
      <c r="E142" s="29" t="e">
        <f t="shared" si="12"/>
        <v>#DIV/0!</v>
      </c>
      <c r="F142" s="27">
        <f t="shared" si="25"/>
        <v>0</v>
      </c>
      <c r="G142" s="186">
        <v>0</v>
      </c>
      <c r="H142" s="27">
        <f>H143</f>
        <v>0</v>
      </c>
      <c r="I142" s="186">
        <v>0</v>
      </c>
      <c r="J142" s="27">
        <f>J143</f>
        <v>0</v>
      </c>
      <c r="K142" s="186">
        <v>0</v>
      </c>
    </row>
    <row r="143" spans="1:11" ht="12.75" customHeight="1" hidden="1">
      <c r="A143" s="150">
        <v>4262</v>
      </c>
      <c r="B143" s="141" t="s">
        <v>123</v>
      </c>
      <c r="C143" s="29">
        <v>0</v>
      </c>
      <c r="D143" s="29">
        <v>0</v>
      </c>
      <c r="E143" s="29" t="e">
        <f aca="true" t="shared" si="26" ref="E143:E208">D143/C143*100</f>
        <v>#DIV/0!</v>
      </c>
      <c r="F143" s="25">
        <v>0</v>
      </c>
      <c r="G143" s="37">
        <v>0</v>
      </c>
      <c r="H143" s="25">
        <v>0</v>
      </c>
      <c r="I143" s="37">
        <v>0</v>
      </c>
      <c r="J143" s="25">
        <v>0</v>
      </c>
      <c r="K143" s="37">
        <v>0</v>
      </c>
    </row>
    <row r="144" spans="1:11" ht="12.75" customHeight="1" hidden="1">
      <c r="A144" s="119"/>
      <c r="B144" s="148"/>
      <c r="C144" s="29"/>
      <c r="D144" s="29"/>
      <c r="E144" s="29" t="e">
        <f t="shared" si="26"/>
        <v>#DIV/0!</v>
      </c>
      <c r="F144" s="25"/>
      <c r="G144" s="186"/>
      <c r="H144" s="25"/>
      <c r="I144" s="186"/>
      <c r="J144" s="25"/>
      <c r="K144" s="186"/>
    </row>
    <row r="145" spans="1:11" ht="12.75" customHeight="1" hidden="1">
      <c r="A145" s="189" t="s">
        <v>149</v>
      </c>
      <c r="B145" s="138" t="s">
        <v>150</v>
      </c>
      <c r="C145" s="136">
        <f aca="true" t="shared" si="27" ref="C145:J147">C146</f>
        <v>0</v>
      </c>
      <c r="D145" s="136">
        <f t="shared" si="27"/>
        <v>0</v>
      </c>
      <c r="E145" s="29" t="e">
        <f t="shared" si="26"/>
        <v>#DIV/0!</v>
      </c>
      <c r="F145" s="27">
        <f t="shared" si="27"/>
        <v>0</v>
      </c>
      <c r="G145" s="186">
        <v>0</v>
      </c>
      <c r="H145" s="27">
        <f t="shared" si="27"/>
        <v>0</v>
      </c>
      <c r="I145" s="186">
        <v>0</v>
      </c>
      <c r="J145" s="27">
        <f t="shared" si="27"/>
        <v>0</v>
      </c>
      <c r="K145" s="186">
        <v>0</v>
      </c>
    </row>
    <row r="146" spans="1:11" ht="12.75" customHeight="1" hidden="1">
      <c r="A146" s="138">
        <v>32</v>
      </c>
      <c r="B146" s="138" t="s">
        <v>4</v>
      </c>
      <c r="C146" s="136">
        <f t="shared" si="27"/>
        <v>0</v>
      </c>
      <c r="D146" s="136">
        <f t="shared" si="27"/>
        <v>0</v>
      </c>
      <c r="E146" s="29" t="e">
        <f t="shared" si="26"/>
        <v>#DIV/0!</v>
      </c>
      <c r="F146" s="27">
        <f t="shared" si="27"/>
        <v>0</v>
      </c>
      <c r="G146" s="186">
        <v>0</v>
      </c>
      <c r="H146" s="27">
        <f t="shared" si="27"/>
        <v>0</v>
      </c>
      <c r="I146" s="186">
        <v>0</v>
      </c>
      <c r="J146" s="27">
        <f t="shared" si="27"/>
        <v>0</v>
      </c>
      <c r="K146" s="186">
        <v>0</v>
      </c>
    </row>
    <row r="147" spans="1:11" ht="12.75" customHeight="1" hidden="1">
      <c r="A147" s="148">
        <v>323</v>
      </c>
      <c r="B147" s="148" t="s">
        <v>11</v>
      </c>
      <c r="C147" s="136">
        <f t="shared" si="27"/>
        <v>0</v>
      </c>
      <c r="D147" s="136">
        <f t="shared" si="27"/>
        <v>0</v>
      </c>
      <c r="E147" s="29" t="e">
        <f t="shared" si="26"/>
        <v>#DIV/0!</v>
      </c>
      <c r="F147" s="27">
        <f t="shared" si="27"/>
        <v>0</v>
      </c>
      <c r="G147" s="186">
        <v>0</v>
      </c>
      <c r="H147" s="27">
        <f t="shared" si="27"/>
        <v>0</v>
      </c>
      <c r="I147" s="186">
        <v>0</v>
      </c>
      <c r="J147" s="27">
        <f t="shared" si="27"/>
        <v>0</v>
      </c>
      <c r="K147" s="186">
        <v>0</v>
      </c>
    </row>
    <row r="148" spans="1:11" ht="12.75" customHeight="1" hidden="1">
      <c r="A148" s="141">
        <v>3237</v>
      </c>
      <c r="B148" s="150" t="s">
        <v>13</v>
      </c>
      <c r="C148" s="29">
        <v>0</v>
      </c>
      <c r="D148" s="29">
        <v>0</v>
      </c>
      <c r="E148" s="29" t="e">
        <f t="shared" si="26"/>
        <v>#DIV/0!</v>
      </c>
      <c r="F148" s="25">
        <v>0</v>
      </c>
      <c r="G148" s="37">
        <v>0</v>
      </c>
      <c r="H148" s="25">
        <v>0</v>
      </c>
      <c r="I148" s="37">
        <v>0</v>
      </c>
      <c r="J148" s="25">
        <v>0</v>
      </c>
      <c r="K148" s="37">
        <v>0</v>
      </c>
    </row>
    <row r="149" spans="1:10" ht="12.75" customHeight="1" hidden="1">
      <c r="A149" s="141"/>
      <c r="B149" s="150"/>
      <c r="C149" s="29"/>
      <c r="D149" s="29"/>
      <c r="E149" s="29" t="e">
        <f t="shared" si="26"/>
        <v>#DIV/0!</v>
      </c>
      <c r="F149" s="25"/>
      <c r="G149" s="37"/>
      <c r="H149" s="25"/>
      <c r="J149" s="25"/>
    </row>
    <row r="150" spans="1:11" ht="26.25" customHeight="1" hidden="1">
      <c r="A150" s="189" t="s">
        <v>170</v>
      </c>
      <c r="B150" s="72" t="s">
        <v>171</v>
      </c>
      <c r="C150" s="136">
        <f aca="true" t="shared" si="28" ref="C150:F151">SUM(C151)</f>
        <v>0</v>
      </c>
      <c r="D150" s="136">
        <f t="shared" si="28"/>
        <v>0</v>
      </c>
      <c r="E150" s="29" t="e">
        <f t="shared" si="26"/>
        <v>#DIV/0!</v>
      </c>
      <c r="F150" s="27">
        <f t="shared" si="28"/>
        <v>0</v>
      </c>
      <c r="G150" s="186" t="e">
        <f>F150/D150*100</f>
        <v>#DIV/0!</v>
      </c>
      <c r="H150" s="27">
        <f>SUM(H151)</f>
        <v>0</v>
      </c>
      <c r="I150" s="186" t="e">
        <f>H150/F150*100</f>
        <v>#DIV/0!</v>
      </c>
      <c r="J150" s="27">
        <f>SUM(J151)</f>
        <v>0</v>
      </c>
      <c r="K150" s="186" t="e">
        <f>J150/H150*100</f>
        <v>#DIV/0!</v>
      </c>
    </row>
    <row r="151" spans="1:11" ht="12.75" customHeight="1" hidden="1">
      <c r="A151" s="138">
        <v>42</v>
      </c>
      <c r="B151" s="138" t="s">
        <v>16</v>
      </c>
      <c r="C151" s="136">
        <f t="shared" si="28"/>
        <v>0</v>
      </c>
      <c r="D151" s="136">
        <f t="shared" si="28"/>
        <v>0</v>
      </c>
      <c r="E151" s="29" t="e">
        <f t="shared" si="26"/>
        <v>#DIV/0!</v>
      </c>
      <c r="F151" s="27">
        <f t="shared" si="28"/>
        <v>0</v>
      </c>
      <c r="G151" s="186" t="e">
        <f>F151/D151*100</f>
        <v>#DIV/0!</v>
      </c>
      <c r="H151" s="27">
        <f>SUM(H152)</f>
        <v>0</v>
      </c>
      <c r="I151" s="186" t="e">
        <f>H151/F151*100</f>
        <v>#DIV/0!</v>
      </c>
      <c r="J151" s="27">
        <f>SUM(J152)</f>
        <v>0</v>
      </c>
      <c r="K151" s="186" t="e">
        <f>J151/H151*100</f>
        <v>#DIV/0!</v>
      </c>
    </row>
    <row r="152" spans="1:11" ht="12.75" customHeight="1" hidden="1">
      <c r="A152" s="138">
        <v>421</v>
      </c>
      <c r="B152" s="138" t="s">
        <v>17</v>
      </c>
      <c r="C152" s="136">
        <f>SUM(C153:C154)</f>
        <v>0</v>
      </c>
      <c r="D152" s="136">
        <f>SUM(D153:D154)</f>
        <v>0</v>
      </c>
      <c r="E152" s="29" t="e">
        <f t="shared" si="26"/>
        <v>#DIV/0!</v>
      </c>
      <c r="F152" s="27">
        <f>SUM(F153:F154)</f>
        <v>0</v>
      </c>
      <c r="G152" s="186" t="e">
        <f>F152/D152*100</f>
        <v>#DIV/0!</v>
      </c>
      <c r="H152" s="27">
        <f>SUM(H153:H154)</f>
        <v>0</v>
      </c>
      <c r="I152" s="186" t="e">
        <f>H152/F152*100</f>
        <v>#DIV/0!</v>
      </c>
      <c r="J152" s="27">
        <f>SUM(J153:J154)</f>
        <v>0</v>
      </c>
      <c r="K152" s="186" t="e">
        <f>J152/H152*100</f>
        <v>#DIV/0!</v>
      </c>
    </row>
    <row r="153" spans="1:11" ht="12.75" customHeight="1" hidden="1">
      <c r="A153" s="141">
        <v>4211</v>
      </c>
      <c r="B153" s="141" t="s">
        <v>113</v>
      </c>
      <c r="C153" s="29"/>
      <c r="D153" s="29"/>
      <c r="E153" s="29" t="e">
        <f t="shared" si="26"/>
        <v>#DIV/0!</v>
      </c>
      <c r="F153" s="25"/>
      <c r="G153" s="37" t="e">
        <f>F153/D153*100</f>
        <v>#DIV/0!</v>
      </c>
      <c r="H153" s="25"/>
      <c r="I153" s="37" t="e">
        <f>H153/F153*100</f>
        <v>#DIV/0!</v>
      </c>
      <c r="J153" s="25"/>
      <c r="K153" s="37" t="e">
        <f>J153/H153*100</f>
        <v>#DIV/0!</v>
      </c>
    </row>
    <row r="154" spans="1:11" ht="12.75" customHeight="1" hidden="1">
      <c r="A154" s="141">
        <v>4212</v>
      </c>
      <c r="B154" s="141" t="s">
        <v>38</v>
      </c>
      <c r="C154" s="29"/>
      <c r="D154" s="29"/>
      <c r="E154" s="29" t="e">
        <f t="shared" si="26"/>
        <v>#DIV/0!</v>
      </c>
      <c r="F154" s="25"/>
      <c r="G154" s="37" t="e">
        <f>F154/D154*100</f>
        <v>#DIV/0!</v>
      </c>
      <c r="H154" s="25"/>
      <c r="I154" s="37" t="e">
        <f>H154/F154*100</f>
        <v>#DIV/0!</v>
      </c>
      <c r="J154" s="25"/>
      <c r="K154" s="37" t="e">
        <f>J154/H154*100</f>
        <v>#DIV/0!</v>
      </c>
    </row>
    <row r="155" spans="1:11" ht="12.75" customHeight="1" hidden="1">
      <c r="A155" s="150"/>
      <c r="B155" s="141"/>
      <c r="C155" s="29"/>
      <c r="D155" s="29"/>
      <c r="E155" s="29" t="e">
        <f t="shared" si="26"/>
        <v>#DIV/0!</v>
      </c>
      <c r="F155" s="25"/>
      <c r="G155" s="186"/>
      <c r="H155" s="25"/>
      <c r="I155" s="186"/>
      <c r="J155" s="25"/>
      <c r="K155" s="186"/>
    </row>
    <row r="156" spans="1:11" ht="25.5" customHeight="1" hidden="1">
      <c r="A156" s="189" t="s">
        <v>146</v>
      </c>
      <c r="B156" s="72" t="s">
        <v>144</v>
      </c>
      <c r="C156" s="136">
        <f aca="true" t="shared" si="29" ref="C156:J158">C157</f>
        <v>0</v>
      </c>
      <c r="D156" s="136">
        <f t="shared" si="29"/>
        <v>0</v>
      </c>
      <c r="E156" s="29" t="e">
        <f t="shared" si="26"/>
        <v>#DIV/0!</v>
      </c>
      <c r="F156" s="27">
        <f t="shared" si="29"/>
        <v>0</v>
      </c>
      <c r="G156" s="186">
        <v>0</v>
      </c>
      <c r="H156" s="27">
        <f t="shared" si="29"/>
        <v>0</v>
      </c>
      <c r="I156" s="186">
        <v>0</v>
      </c>
      <c r="J156" s="27">
        <f t="shared" si="29"/>
        <v>0</v>
      </c>
      <c r="K156" s="186">
        <v>0</v>
      </c>
    </row>
    <row r="157" spans="1:11" ht="24.75" customHeight="1" hidden="1">
      <c r="A157" s="190">
        <v>37</v>
      </c>
      <c r="B157" s="58" t="s">
        <v>117</v>
      </c>
      <c r="C157" s="136">
        <f t="shared" si="29"/>
        <v>0</v>
      </c>
      <c r="D157" s="136">
        <f t="shared" si="29"/>
        <v>0</v>
      </c>
      <c r="E157" s="29" t="e">
        <f t="shared" si="26"/>
        <v>#DIV/0!</v>
      </c>
      <c r="F157" s="27">
        <f t="shared" si="29"/>
        <v>0</v>
      </c>
      <c r="G157" s="186">
        <v>0</v>
      </c>
      <c r="H157" s="27">
        <f t="shared" si="29"/>
        <v>0</v>
      </c>
      <c r="I157" s="186">
        <v>0</v>
      </c>
      <c r="J157" s="27">
        <f t="shared" si="29"/>
        <v>0</v>
      </c>
      <c r="K157" s="186">
        <v>0</v>
      </c>
    </row>
    <row r="158" spans="1:11" ht="12.75" customHeight="1" hidden="1">
      <c r="A158" s="108">
        <v>372</v>
      </c>
      <c r="B158" s="138" t="s">
        <v>128</v>
      </c>
      <c r="C158" s="136">
        <f t="shared" si="29"/>
        <v>0</v>
      </c>
      <c r="D158" s="136">
        <f t="shared" si="29"/>
        <v>0</v>
      </c>
      <c r="E158" s="29" t="e">
        <f t="shared" si="26"/>
        <v>#DIV/0!</v>
      </c>
      <c r="F158" s="27">
        <f t="shared" si="29"/>
        <v>0</v>
      </c>
      <c r="G158" s="186">
        <v>0</v>
      </c>
      <c r="H158" s="27">
        <f t="shared" si="29"/>
        <v>0</v>
      </c>
      <c r="I158" s="186">
        <v>0</v>
      </c>
      <c r="J158" s="27">
        <f t="shared" si="29"/>
        <v>0</v>
      </c>
      <c r="K158" s="186">
        <v>0</v>
      </c>
    </row>
    <row r="159" spans="1:11" ht="12.75" customHeight="1" hidden="1">
      <c r="A159" s="41">
        <v>3721</v>
      </c>
      <c r="B159" s="141" t="s">
        <v>118</v>
      </c>
      <c r="C159" s="29"/>
      <c r="D159" s="29"/>
      <c r="E159" s="29" t="e">
        <f t="shared" si="26"/>
        <v>#DIV/0!</v>
      </c>
      <c r="F159" s="25"/>
      <c r="G159" s="37">
        <v>0</v>
      </c>
      <c r="H159" s="25"/>
      <c r="I159" s="37">
        <v>0</v>
      </c>
      <c r="J159" s="25"/>
      <c r="K159" s="37">
        <v>0</v>
      </c>
    </row>
    <row r="160" spans="1:11" ht="12.75" customHeight="1" hidden="1">
      <c r="A160" s="150"/>
      <c r="B160" s="141"/>
      <c r="C160" s="29"/>
      <c r="D160" s="29"/>
      <c r="E160" s="29" t="e">
        <f t="shared" si="26"/>
        <v>#DIV/0!</v>
      </c>
      <c r="F160" s="25"/>
      <c r="G160" s="186"/>
      <c r="H160" s="25"/>
      <c r="I160" s="186"/>
      <c r="J160" s="25"/>
      <c r="K160" s="186"/>
    </row>
    <row r="161" spans="1:11" ht="12.75" customHeight="1" hidden="1">
      <c r="A161" s="150"/>
      <c r="B161" s="141"/>
      <c r="C161" s="29"/>
      <c r="D161" s="29"/>
      <c r="E161" s="29" t="e">
        <f t="shared" si="26"/>
        <v>#DIV/0!</v>
      </c>
      <c r="F161" s="25"/>
      <c r="G161" s="186"/>
      <c r="H161" s="25"/>
      <c r="I161" s="186"/>
      <c r="J161" s="25"/>
      <c r="K161" s="186"/>
    </row>
    <row r="162" spans="1:11" ht="13.5" customHeight="1" hidden="1">
      <c r="A162" s="148">
        <v>501</v>
      </c>
      <c r="B162" s="138" t="s">
        <v>71</v>
      </c>
      <c r="C162" s="136">
        <f>C164</f>
        <v>0</v>
      </c>
      <c r="D162" s="136">
        <f>D164</f>
        <v>0</v>
      </c>
      <c r="E162" s="136" t="e">
        <f t="shared" si="26"/>
        <v>#DIV/0!</v>
      </c>
      <c r="F162" s="27">
        <f>F164</f>
        <v>0</v>
      </c>
      <c r="G162" s="171" t="s">
        <v>188</v>
      </c>
      <c r="H162" s="109">
        <f>H164</f>
        <v>0</v>
      </c>
      <c r="I162" s="171" t="s">
        <v>188</v>
      </c>
      <c r="J162" s="109">
        <f>J164</f>
        <v>0</v>
      </c>
      <c r="K162" s="171" t="s">
        <v>188</v>
      </c>
    </row>
    <row r="163" spans="1:11" ht="12.75" customHeight="1" hidden="1">
      <c r="A163" s="148"/>
      <c r="B163" s="138"/>
      <c r="C163" s="29"/>
      <c r="D163" s="29"/>
      <c r="E163" s="29"/>
      <c r="F163" s="25"/>
      <c r="G163" s="186"/>
      <c r="H163" s="25"/>
      <c r="I163" s="186"/>
      <c r="J163" s="25"/>
      <c r="K163" s="186"/>
    </row>
    <row r="164" spans="1:11" s="91" customFormat="1" ht="38.25" hidden="1">
      <c r="A164" s="189" t="s">
        <v>217</v>
      </c>
      <c r="B164" s="191" t="s">
        <v>178</v>
      </c>
      <c r="C164" s="136">
        <f>SUM(C166,C172)</f>
        <v>0</v>
      </c>
      <c r="D164" s="136">
        <f>SUM(D166,D172)</f>
        <v>0</v>
      </c>
      <c r="E164" s="136" t="e">
        <f t="shared" si="26"/>
        <v>#DIV/0!</v>
      </c>
      <c r="F164" s="27">
        <f>SUM(F166,F172)</f>
        <v>0</v>
      </c>
      <c r="G164" s="171" t="s">
        <v>188</v>
      </c>
      <c r="H164" s="109">
        <f>SUM(H166,H172)</f>
        <v>0</v>
      </c>
      <c r="I164" s="171" t="s">
        <v>188</v>
      </c>
      <c r="J164" s="109">
        <f>SUM(J166,J172)</f>
        <v>0</v>
      </c>
      <c r="K164" s="171" t="s">
        <v>188</v>
      </c>
    </row>
    <row r="165" spans="1:11" s="26" customFormat="1" ht="12.75" hidden="1">
      <c r="A165" s="189">
        <v>3</v>
      </c>
      <c r="B165" s="177" t="s">
        <v>40</v>
      </c>
      <c r="C165" s="136">
        <f aca="true" t="shared" si="30" ref="C165:F166">C166</f>
        <v>0</v>
      </c>
      <c r="D165" s="136">
        <f t="shared" si="30"/>
        <v>0</v>
      </c>
      <c r="E165" s="136" t="e">
        <f t="shared" si="26"/>
        <v>#DIV/0!</v>
      </c>
      <c r="F165" s="27">
        <f t="shared" si="30"/>
        <v>0</v>
      </c>
      <c r="G165" s="171" t="e">
        <f>F165/D165*100</f>
        <v>#DIV/0!</v>
      </c>
      <c r="H165" s="109">
        <f>H166</f>
        <v>0</v>
      </c>
      <c r="I165" s="171" t="e">
        <f>H165/F165*100</f>
        <v>#DIV/0!</v>
      </c>
      <c r="J165" s="109">
        <f>J166</f>
        <v>0</v>
      </c>
      <c r="K165" s="171" t="e">
        <f>J165/H165*100</f>
        <v>#DIV/0!</v>
      </c>
    </row>
    <row r="166" spans="1:11" s="26" customFormat="1" ht="12.75" hidden="1">
      <c r="A166" s="189">
        <v>34</v>
      </c>
      <c r="B166" s="72" t="s">
        <v>15</v>
      </c>
      <c r="C166" s="136">
        <f t="shared" si="30"/>
        <v>0</v>
      </c>
      <c r="D166" s="136">
        <f t="shared" si="30"/>
        <v>0</v>
      </c>
      <c r="E166" s="136" t="e">
        <f t="shared" si="26"/>
        <v>#DIV/0!</v>
      </c>
      <c r="F166" s="27">
        <f t="shared" si="30"/>
        <v>0</v>
      </c>
      <c r="G166" s="171" t="s">
        <v>188</v>
      </c>
      <c r="H166" s="109">
        <f>H167</f>
        <v>0</v>
      </c>
      <c r="I166" s="171" t="s">
        <v>188</v>
      </c>
      <c r="J166" s="109">
        <f>J167</f>
        <v>0</v>
      </c>
      <c r="K166" s="171" t="s">
        <v>188</v>
      </c>
    </row>
    <row r="167" spans="1:11" ht="13.5" customHeight="1" hidden="1">
      <c r="A167" s="189">
        <v>342</v>
      </c>
      <c r="B167" s="44" t="s">
        <v>107</v>
      </c>
      <c r="C167" s="136">
        <f>SUM(C168:C170)</f>
        <v>0</v>
      </c>
      <c r="D167" s="136">
        <f>SUM(D168:D170)</f>
        <v>0</v>
      </c>
      <c r="E167" s="136" t="e">
        <f t="shared" si="26"/>
        <v>#DIV/0!</v>
      </c>
      <c r="F167" s="27">
        <f>SUM(F168:F170)</f>
        <v>0</v>
      </c>
      <c r="G167" s="171" t="s">
        <v>188</v>
      </c>
      <c r="H167" s="109">
        <f>SUM(H168:H170)</f>
        <v>0</v>
      </c>
      <c r="I167" s="171" t="s">
        <v>188</v>
      </c>
      <c r="J167" s="109">
        <f>SUM(J168:J170)</f>
        <v>0</v>
      </c>
      <c r="K167" s="171" t="s">
        <v>188</v>
      </c>
    </row>
    <row r="168" spans="1:11" ht="25.5" customHeight="1" hidden="1">
      <c r="A168" s="192">
        <v>3422</v>
      </c>
      <c r="B168" s="156" t="s">
        <v>153</v>
      </c>
      <c r="C168" s="233">
        <v>0</v>
      </c>
      <c r="D168" s="29">
        <v>0</v>
      </c>
      <c r="E168" s="29" t="e">
        <f t="shared" si="26"/>
        <v>#DIV/0!</v>
      </c>
      <c r="F168" s="25">
        <v>0</v>
      </c>
      <c r="G168" s="175" t="s">
        <v>188</v>
      </c>
      <c r="H168" s="111">
        <v>0</v>
      </c>
      <c r="I168" s="175" t="s">
        <v>188</v>
      </c>
      <c r="J168" s="111">
        <v>0</v>
      </c>
      <c r="K168" s="175" t="s">
        <v>188</v>
      </c>
    </row>
    <row r="169" spans="1:11" ht="25.5" hidden="1">
      <c r="A169" s="193" t="s">
        <v>55</v>
      </c>
      <c r="B169" s="71" t="s">
        <v>96</v>
      </c>
      <c r="C169" s="233">
        <v>0</v>
      </c>
      <c r="D169" s="29">
        <v>0</v>
      </c>
      <c r="E169" s="29" t="e">
        <f t="shared" si="26"/>
        <v>#DIV/0!</v>
      </c>
      <c r="F169" s="25">
        <v>0</v>
      </c>
      <c r="G169" s="175" t="s">
        <v>188</v>
      </c>
      <c r="H169" s="111">
        <v>0</v>
      </c>
      <c r="I169" s="175" t="s">
        <v>188</v>
      </c>
      <c r="J169" s="111">
        <v>0</v>
      </c>
      <c r="K169" s="175" t="s">
        <v>188</v>
      </c>
    </row>
    <row r="170" spans="1:11" ht="25.5" hidden="1">
      <c r="A170" s="193">
        <v>3426</v>
      </c>
      <c r="B170" s="156" t="s">
        <v>179</v>
      </c>
      <c r="C170" s="233">
        <v>0</v>
      </c>
      <c r="D170" s="29">
        <v>0</v>
      </c>
      <c r="E170" s="29" t="e">
        <f t="shared" si="26"/>
        <v>#DIV/0!</v>
      </c>
      <c r="F170" s="25">
        <v>0</v>
      </c>
      <c r="G170" s="175" t="s">
        <v>188</v>
      </c>
      <c r="H170" s="111">
        <v>0</v>
      </c>
      <c r="I170" s="175" t="s">
        <v>188</v>
      </c>
      <c r="J170" s="111">
        <v>0</v>
      </c>
      <c r="K170" s="175" t="s">
        <v>188</v>
      </c>
    </row>
    <row r="171" spans="1:11" s="26" customFormat="1" ht="25.5" hidden="1">
      <c r="A171" s="194">
        <v>5</v>
      </c>
      <c r="B171" s="32" t="s">
        <v>23</v>
      </c>
      <c r="C171" s="136">
        <f>C172</f>
        <v>0</v>
      </c>
      <c r="D171" s="136">
        <f>D172</f>
        <v>0</v>
      </c>
      <c r="E171" s="29" t="e">
        <f t="shared" si="26"/>
        <v>#DIV/0!</v>
      </c>
      <c r="F171" s="27">
        <f>F172</f>
        <v>0</v>
      </c>
      <c r="G171" s="171" t="e">
        <f>F171/D171*100</f>
        <v>#DIV/0!</v>
      </c>
      <c r="H171" s="109">
        <f>H172</f>
        <v>0</v>
      </c>
      <c r="I171" s="171" t="e">
        <f>H171/F171*100</f>
        <v>#DIV/0!</v>
      </c>
      <c r="J171" s="109">
        <f>J172</f>
        <v>0</v>
      </c>
      <c r="K171" s="171" t="e">
        <f>J171/H171*100</f>
        <v>#DIV/0!</v>
      </c>
    </row>
    <row r="172" spans="1:11" s="26" customFormat="1" ht="12.75" hidden="1">
      <c r="A172" s="194">
        <v>54</v>
      </c>
      <c r="B172" s="26" t="s">
        <v>98</v>
      </c>
      <c r="C172" s="136">
        <f>SUM(C173,C175,C177,C179)</f>
        <v>0</v>
      </c>
      <c r="D172" s="136">
        <f>SUM(D173,D175,D177,D179)</f>
        <v>0</v>
      </c>
      <c r="E172" s="136" t="e">
        <f t="shared" si="26"/>
        <v>#DIV/0!</v>
      </c>
      <c r="F172" s="27">
        <f>SUM(F173,F175,F177,F179)</f>
        <v>0</v>
      </c>
      <c r="G172" s="171" t="s">
        <v>188</v>
      </c>
      <c r="H172" s="109">
        <f>SUM(H173,H175,H177,H179)</f>
        <v>0</v>
      </c>
      <c r="I172" s="171" t="s">
        <v>188</v>
      </c>
      <c r="J172" s="109">
        <f>SUM(J173,J175,J177,J179)</f>
        <v>0</v>
      </c>
      <c r="K172" s="171" t="s">
        <v>188</v>
      </c>
    </row>
    <row r="173" spans="1:11" ht="24.75" customHeight="1" hidden="1">
      <c r="A173" s="194">
        <v>542</v>
      </c>
      <c r="B173" s="21" t="s">
        <v>154</v>
      </c>
      <c r="C173" s="136">
        <f>SUM(C174)</f>
        <v>0</v>
      </c>
      <c r="D173" s="136">
        <f>SUM(D174)</f>
        <v>0</v>
      </c>
      <c r="E173" s="136" t="e">
        <f t="shared" si="26"/>
        <v>#DIV/0!</v>
      </c>
      <c r="F173" s="27">
        <f>SUM(F174)</f>
        <v>0</v>
      </c>
      <c r="G173" s="171" t="s">
        <v>188</v>
      </c>
      <c r="H173" s="109">
        <f>SUM(H174)</f>
        <v>0</v>
      </c>
      <c r="I173" s="171" t="s">
        <v>188</v>
      </c>
      <c r="J173" s="109">
        <f>SUM(J174)</f>
        <v>0</v>
      </c>
      <c r="K173" s="171" t="s">
        <v>188</v>
      </c>
    </row>
    <row r="174" spans="1:11" ht="25.5" customHeight="1" hidden="1">
      <c r="A174" s="193">
        <v>5422</v>
      </c>
      <c r="B174" s="24" t="s">
        <v>156</v>
      </c>
      <c r="C174" s="233">
        <v>0</v>
      </c>
      <c r="D174" s="29">
        <v>0</v>
      </c>
      <c r="E174" s="29" t="e">
        <f t="shared" si="26"/>
        <v>#DIV/0!</v>
      </c>
      <c r="F174" s="25">
        <v>0</v>
      </c>
      <c r="G174" s="175" t="s">
        <v>188</v>
      </c>
      <c r="H174" s="111">
        <v>0</v>
      </c>
      <c r="I174" s="175" t="s">
        <v>188</v>
      </c>
      <c r="J174" s="111">
        <v>0</v>
      </c>
      <c r="K174" s="175" t="s">
        <v>188</v>
      </c>
    </row>
    <row r="175" spans="1:11" ht="24.75" customHeight="1" hidden="1">
      <c r="A175" s="194">
        <v>543</v>
      </c>
      <c r="B175" s="21" t="s">
        <v>180</v>
      </c>
      <c r="C175" s="136">
        <f>SUM(C176)</f>
        <v>0</v>
      </c>
      <c r="D175" s="136">
        <f>SUM(D176)</f>
        <v>0</v>
      </c>
      <c r="E175" s="136" t="e">
        <f t="shared" si="26"/>
        <v>#DIV/0!</v>
      </c>
      <c r="F175" s="27">
        <f>SUM(F176)</f>
        <v>0</v>
      </c>
      <c r="G175" s="171" t="s">
        <v>188</v>
      </c>
      <c r="H175" s="109">
        <f>SUM(H176)</f>
        <v>0</v>
      </c>
      <c r="I175" s="171" t="s">
        <v>188</v>
      </c>
      <c r="J175" s="109">
        <f>SUM(J176)</f>
        <v>0</v>
      </c>
      <c r="K175" s="171" t="s">
        <v>188</v>
      </c>
    </row>
    <row r="176" spans="1:11" ht="25.5" customHeight="1" hidden="1">
      <c r="A176" s="193">
        <v>5431</v>
      </c>
      <c r="B176" s="4" t="s">
        <v>180</v>
      </c>
      <c r="C176" s="233">
        <v>0</v>
      </c>
      <c r="D176" s="29">
        <v>0</v>
      </c>
      <c r="E176" s="29" t="e">
        <f t="shared" si="26"/>
        <v>#DIV/0!</v>
      </c>
      <c r="F176" s="25">
        <v>0</v>
      </c>
      <c r="G176" s="175" t="e">
        <f>F176/D176*100</f>
        <v>#DIV/0!</v>
      </c>
      <c r="H176" s="111">
        <v>0</v>
      </c>
      <c r="I176" s="175" t="e">
        <f>H176/F176*100</f>
        <v>#DIV/0!</v>
      </c>
      <c r="J176" s="111">
        <v>0</v>
      </c>
      <c r="K176" s="175" t="s">
        <v>188</v>
      </c>
    </row>
    <row r="177" spans="1:11" s="26" customFormat="1" ht="25.5" hidden="1">
      <c r="A177" s="194">
        <v>544</v>
      </c>
      <c r="B177" s="23" t="s">
        <v>99</v>
      </c>
      <c r="C177" s="136">
        <f>SUM(C178:C178)</f>
        <v>0</v>
      </c>
      <c r="D177" s="136">
        <f>SUM(D178:D178)</f>
        <v>0</v>
      </c>
      <c r="E177" s="136" t="e">
        <f t="shared" si="26"/>
        <v>#DIV/0!</v>
      </c>
      <c r="F177" s="27">
        <f>SUM(F178:F178)</f>
        <v>0</v>
      </c>
      <c r="G177" s="171" t="s">
        <v>188</v>
      </c>
      <c r="H177" s="109">
        <f>SUM(H178:H178)</f>
        <v>0</v>
      </c>
      <c r="I177" s="171" t="s">
        <v>188</v>
      </c>
      <c r="J177" s="109">
        <f>SUM(J178:J178)</f>
        <v>0</v>
      </c>
      <c r="K177" s="171" t="s">
        <v>188</v>
      </c>
    </row>
    <row r="178" spans="1:11" ht="25.5" hidden="1">
      <c r="A178" s="195">
        <v>5443</v>
      </c>
      <c r="B178" s="4" t="s">
        <v>110</v>
      </c>
      <c r="C178" s="233">
        <v>0</v>
      </c>
      <c r="D178" s="29">
        <v>0</v>
      </c>
      <c r="E178" s="29" t="e">
        <f t="shared" si="26"/>
        <v>#DIV/0!</v>
      </c>
      <c r="F178" s="25">
        <v>0</v>
      </c>
      <c r="G178" s="175" t="s">
        <v>188</v>
      </c>
      <c r="H178" s="111">
        <v>0</v>
      </c>
      <c r="I178" s="175" t="s">
        <v>188</v>
      </c>
      <c r="J178" s="111">
        <v>0</v>
      </c>
      <c r="K178" s="175" t="s">
        <v>188</v>
      </c>
    </row>
    <row r="179" spans="1:11" ht="12.75" customHeight="1" hidden="1">
      <c r="A179" s="187">
        <v>547</v>
      </c>
      <c r="B179" s="21" t="s">
        <v>201</v>
      </c>
      <c r="C179" s="234">
        <f>SUM(C180)</f>
        <v>0</v>
      </c>
      <c r="D179" s="136">
        <f>SUM(D180)</f>
        <v>0</v>
      </c>
      <c r="E179" s="136" t="e">
        <f>D179/C179*100</f>
        <v>#DIV/0!</v>
      </c>
      <c r="F179" s="27">
        <f>SUM(F180)</f>
        <v>0</v>
      </c>
      <c r="G179" s="171" t="s">
        <v>188</v>
      </c>
      <c r="H179" s="27">
        <f>SUM(H180)</f>
        <v>0</v>
      </c>
      <c r="I179" s="171" t="s">
        <v>188</v>
      </c>
      <c r="J179" s="27">
        <f>SUM(J180)</f>
        <v>0</v>
      </c>
      <c r="K179" s="171" t="s">
        <v>188</v>
      </c>
    </row>
    <row r="180" spans="1:11" ht="13.5" customHeight="1" hidden="1">
      <c r="A180" s="195">
        <v>5471</v>
      </c>
      <c r="B180" s="4" t="s">
        <v>202</v>
      </c>
      <c r="C180" s="233">
        <v>0</v>
      </c>
      <c r="D180" s="29">
        <v>0</v>
      </c>
      <c r="E180" s="29" t="e">
        <f>D180/C180*100</f>
        <v>#DIV/0!</v>
      </c>
      <c r="F180" s="25">
        <v>0</v>
      </c>
      <c r="G180" s="175" t="s">
        <v>188</v>
      </c>
      <c r="H180" s="25">
        <v>0</v>
      </c>
      <c r="I180" s="175" t="s">
        <v>188</v>
      </c>
      <c r="J180" s="25">
        <v>0</v>
      </c>
      <c r="K180" s="175" t="s">
        <v>188</v>
      </c>
    </row>
    <row r="181" spans="1:11" ht="12.75" customHeight="1" hidden="1">
      <c r="A181" s="73"/>
      <c r="B181" s="71"/>
      <c r="C181" s="29"/>
      <c r="D181" s="29"/>
      <c r="E181" s="29"/>
      <c r="F181" s="25"/>
      <c r="G181" s="171"/>
      <c r="H181" s="25"/>
      <c r="I181" s="186"/>
      <c r="J181" s="200"/>
      <c r="K181" s="186"/>
    </row>
    <row r="182" spans="1:11" s="91" customFormat="1" ht="28.5" customHeight="1" hidden="1">
      <c r="A182" s="148">
        <v>102</v>
      </c>
      <c r="B182" s="138" t="s">
        <v>73</v>
      </c>
      <c r="C182" s="136">
        <f>C184</f>
        <v>0</v>
      </c>
      <c r="D182" s="136">
        <f>D184</f>
        <v>0</v>
      </c>
      <c r="E182" s="136" t="e">
        <f t="shared" si="26"/>
        <v>#DIV/0!</v>
      </c>
      <c r="F182" s="27">
        <f>F184</f>
        <v>0</v>
      </c>
      <c r="G182" s="171" t="s">
        <v>188</v>
      </c>
      <c r="H182" s="27">
        <f>H184</f>
        <v>0</v>
      </c>
      <c r="I182" s="171" t="s">
        <v>188</v>
      </c>
      <c r="J182" s="27">
        <f>J184</f>
        <v>0</v>
      </c>
      <c r="K182" s="171" t="s">
        <v>188</v>
      </c>
    </row>
    <row r="183" spans="1:11" s="26" customFormat="1" ht="13.5" customHeight="1" hidden="1">
      <c r="A183" s="73"/>
      <c r="B183" s="71"/>
      <c r="C183" s="29"/>
      <c r="D183" s="29"/>
      <c r="E183" s="29"/>
      <c r="F183" s="25"/>
      <c r="G183" s="171"/>
      <c r="H183" s="25"/>
      <c r="I183" s="171"/>
      <c r="J183" s="200"/>
      <c r="K183" s="171"/>
    </row>
    <row r="184" spans="1:11" s="26" customFormat="1" ht="22.5" customHeight="1" hidden="1">
      <c r="A184" s="189" t="s">
        <v>72</v>
      </c>
      <c r="B184" s="191" t="s">
        <v>74</v>
      </c>
      <c r="C184" s="136">
        <f>C185+C189</f>
        <v>0</v>
      </c>
      <c r="D184" s="136">
        <f>D185+D189</f>
        <v>0</v>
      </c>
      <c r="E184" s="136" t="e">
        <f t="shared" si="26"/>
        <v>#DIV/0!</v>
      </c>
      <c r="F184" s="27">
        <f>F185+F189</f>
        <v>0</v>
      </c>
      <c r="G184" s="171" t="s">
        <v>188</v>
      </c>
      <c r="H184" s="27">
        <f>H185+H189</f>
        <v>0</v>
      </c>
      <c r="I184" s="171" t="s">
        <v>188</v>
      </c>
      <c r="J184" s="27">
        <f>J185+J189</f>
        <v>0</v>
      </c>
      <c r="K184" s="171" t="s">
        <v>188</v>
      </c>
    </row>
    <row r="185" spans="1:11" ht="13.5" customHeight="1" hidden="1">
      <c r="A185" s="189">
        <v>3</v>
      </c>
      <c r="B185" s="148" t="s">
        <v>40</v>
      </c>
      <c r="C185" s="136">
        <f aca="true" t="shared" si="31" ref="C185:J187">C186</f>
        <v>0</v>
      </c>
      <c r="D185" s="136">
        <f t="shared" si="31"/>
        <v>0</v>
      </c>
      <c r="E185" s="136" t="e">
        <f t="shared" si="26"/>
        <v>#DIV/0!</v>
      </c>
      <c r="F185" s="27">
        <f t="shared" si="31"/>
        <v>0</v>
      </c>
      <c r="G185" s="171" t="e">
        <f>F185/D185*100</f>
        <v>#DIV/0!</v>
      </c>
      <c r="H185" s="27">
        <f t="shared" si="31"/>
        <v>0</v>
      </c>
      <c r="I185" s="171" t="e">
        <f>H185/F185*100</f>
        <v>#DIV/0!</v>
      </c>
      <c r="J185" s="27">
        <f t="shared" si="31"/>
        <v>0</v>
      </c>
      <c r="K185" s="171" t="e">
        <f>J185/H185*100</f>
        <v>#DIV/0!</v>
      </c>
    </row>
    <row r="186" spans="1:11" ht="12.75" hidden="1">
      <c r="A186" s="189">
        <v>34</v>
      </c>
      <c r="B186" s="72" t="s">
        <v>15</v>
      </c>
      <c r="C186" s="136">
        <f t="shared" si="31"/>
        <v>0</v>
      </c>
      <c r="D186" s="136">
        <f t="shared" si="31"/>
        <v>0</v>
      </c>
      <c r="E186" s="136" t="e">
        <f t="shared" si="26"/>
        <v>#DIV/0!</v>
      </c>
      <c r="F186" s="27">
        <f t="shared" si="31"/>
        <v>0</v>
      </c>
      <c r="G186" s="171" t="s">
        <v>188</v>
      </c>
      <c r="H186" s="27">
        <f t="shared" si="31"/>
        <v>0</v>
      </c>
      <c r="I186" s="171" t="s">
        <v>188</v>
      </c>
      <c r="J186" s="27">
        <f t="shared" si="31"/>
        <v>0</v>
      </c>
      <c r="K186" s="171" t="s">
        <v>188</v>
      </c>
    </row>
    <row r="187" spans="1:11" s="26" customFormat="1" ht="13.5" customHeight="1" hidden="1">
      <c r="A187" s="189">
        <v>342</v>
      </c>
      <c r="B187" s="44" t="s">
        <v>107</v>
      </c>
      <c r="C187" s="136">
        <f t="shared" si="31"/>
        <v>0</v>
      </c>
      <c r="D187" s="136">
        <f t="shared" si="31"/>
        <v>0</v>
      </c>
      <c r="E187" s="136" t="e">
        <f t="shared" si="26"/>
        <v>#DIV/0!</v>
      </c>
      <c r="F187" s="27">
        <f t="shared" si="31"/>
        <v>0</v>
      </c>
      <c r="G187" s="171" t="s">
        <v>188</v>
      </c>
      <c r="H187" s="27">
        <f t="shared" si="31"/>
        <v>0</v>
      </c>
      <c r="I187" s="171" t="s">
        <v>188</v>
      </c>
      <c r="J187" s="27">
        <f t="shared" si="31"/>
        <v>0</v>
      </c>
      <c r="K187" s="171" t="s">
        <v>188</v>
      </c>
    </row>
    <row r="188" spans="1:11" s="26" customFormat="1" ht="15" customHeight="1" hidden="1">
      <c r="A188" s="193" t="s">
        <v>55</v>
      </c>
      <c r="B188" s="8" t="s">
        <v>96</v>
      </c>
      <c r="C188" s="233">
        <v>0</v>
      </c>
      <c r="D188" s="29">
        <v>0</v>
      </c>
      <c r="E188" s="29" t="e">
        <f t="shared" si="26"/>
        <v>#DIV/0!</v>
      </c>
      <c r="F188" s="25">
        <v>0</v>
      </c>
      <c r="G188" s="175" t="s">
        <v>188</v>
      </c>
      <c r="H188" s="25">
        <v>0</v>
      </c>
      <c r="I188" s="175" t="s">
        <v>188</v>
      </c>
      <c r="J188" s="25">
        <v>0</v>
      </c>
      <c r="K188" s="175" t="s">
        <v>188</v>
      </c>
    </row>
    <row r="189" spans="1:11" ht="25.5" hidden="1">
      <c r="A189" s="189">
        <v>5</v>
      </c>
      <c r="B189" s="32" t="s">
        <v>23</v>
      </c>
      <c r="C189" s="136">
        <f aca="true" t="shared" si="32" ref="C189:J191">C190</f>
        <v>0</v>
      </c>
      <c r="D189" s="136">
        <f t="shared" si="32"/>
        <v>0</v>
      </c>
      <c r="E189" s="29" t="e">
        <f t="shared" si="26"/>
        <v>#DIV/0!</v>
      </c>
      <c r="F189" s="27">
        <f t="shared" si="32"/>
        <v>0</v>
      </c>
      <c r="G189" s="171" t="e">
        <f>F189/D189*100</f>
        <v>#DIV/0!</v>
      </c>
      <c r="H189" s="27">
        <f t="shared" si="32"/>
        <v>0</v>
      </c>
      <c r="I189" s="171" t="e">
        <f>H189/F189*100</f>
        <v>#DIV/0!</v>
      </c>
      <c r="J189" s="27">
        <f t="shared" si="32"/>
        <v>0</v>
      </c>
      <c r="K189" s="171" t="e">
        <f>J189/H189*100</f>
        <v>#DIV/0!</v>
      </c>
    </row>
    <row r="190" spans="1:11" ht="12.75" hidden="1">
      <c r="A190" s="194">
        <v>54</v>
      </c>
      <c r="B190" s="26" t="s">
        <v>98</v>
      </c>
      <c r="C190" s="136">
        <f t="shared" si="32"/>
        <v>0</v>
      </c>
      <c r="D190" s="136">
        <f t="shared" si="32"/>
        <v>0</v>
      </c>
      <c r="E190" s="136" t="e">
        <f t="shared" si="26"/>
        <v>#DIV/0!</v>
      </c>
      <c r="F190" s="27">
        <f t="shared" si="32"/>
        <v>0</v>
      </c>
      <c r="G190" s="171" t="s">
        <v>188</v>
      </c>
      <c r="H190" s="27">
        <f t="shared" si="32"/>
        <v>0</v>
      </c>
      <c r="I190" s="171" t="s">
        <v>188</v>
      </c>
      <c r="J190" s="27">
        <f t="shared" si="32"/>
        <v>0</v>
      </c>
      <c r="K190" s="171" t="s">
        <v>188</v>
      </c>
    </row>
    <row r="191" spans="1:11" ht="12.75" customHeight="1" hidden="1">
      <c r="A191" s="194">
        <v>544</v>
      </c>
      <c r="B191" s="26" t="s">
        <v>99</v>
      </c>
      <c r="C191" s="136">
        <f t="shared" si="32"/>
        <v>0</v>
      </c>
      <c r="D191" s="136">
        <f t="shared" si="32"/>
        <v>0</v>
      </c>
      <c r="E191" s="136" t="e">
        <f t="shared" si="26"/>
        <v>#DIV/0!</v>
      </c>
      <c r="F191" s="27">
        <f t="shared" si="32"/>
        <v>0</v>
      </c>
      <c r="G191" s="171" t="s">
        <v>188</v>
      </c>
      <c r="H191" s="27">
        <f t="shared" si="32"/>
        <v>0</v>
      </c>
      <c r="I191" s="171" t="s">
        <v>188</v>
      </c>
      <c r="J191" s="27">
        <f t="shared" si="32"/>
        <v>0</v>
      </c>
      <c r="K191" s="171" t="s">
        <v>188</v>
      </c>
    </row>
    <row r="192" spans="1:11" ht="13.5" customHeight="1" hidden="1">
      <c r="A192" s="195">
        <v>5446</v>
      </c>
      <c r="B192" s="8" t="s">
        <v>111</v>
      </c>
      <c r="C192" s="233">
        <v>0</v>
      </c>
      <c r="D192" s="29">
        <v>0</v>
      </c>
      <c r="E192" s="29" t="e">
        <f t="shared" si="26"/>
        <v>#DIV/0!</v>
      </c>
      <c r="F192" s="25">
        <v>0</v>
      </c>
      <c r="G192" s="175" t="s">
        <v>188</v>
      </c>
      <c r="H192" s="25">
        <v>0</v>
      </c>
      <c r="I192" s="175" t="s">
        <v>188</v>
      </c>
      <c r="J192" s="25">
        <v>0</v>
      </c>
      <c r="K192" s="175" t="s">
        <v>188</v>
      </c>
    </row>
    <row r="193" spans="1:11" ht="13.5" customHeight="1" hidden="1">
      <c r="A193" s="73"/>
      <c r="B193" s="71"/>
      <c r="C193" s="29"/>
      <c r="D193" s="29"/>
      <c r="E193" s="29"/>
      <c r="F193" s="8"/>
      <c r="G193" s="186"/>
      <c r="H193" s="8"/>
      <c r="J193" s="8"/>
      <c r="K193" s="171"/>
    </row>
    <row r="194" spans="1:11" ht="13.5" customHeight="1">
      <c r="A194" s="49">
        <v>5003</v>
      </c>
      <c r="B194" s="23" t="s">
        <v>84</v>
      </c>
      <c r="C194" s="136">
        <f>C197</f>
        <v>265445.62</v>
      </c>
      <c r="D194" s="136">
        <f>D197</f>
        <v>0</v>
      </c>
      <c r="E194" s="136">
        <f>D194/C194*100</f>
        <v>0</v>
      </c>
      <c r="F194" s="27">
        <f>F197</f>
        <v>0</v>
      </c>
      <c r="G194" s="171" t="s">
        <v>188</v>
      </c>
      <c r="H194" s="27">
        <f>H197</f>
        <v>0</v>
      </c>
      <c r="I194" s="171" t="s">
        <v>188</v>
      </c>
      <c r="J194" s="27">
        <f>J197</f>
        <v>0</v>
      </c>
      <c r="K194" s="171" t="s">
        <v>188</v>
      </c>
    </row>
    <row r="195" spans="1:11" s="26" customFormat="1" ht="13.5" customHeight="1">
      <c r="A195" s="49"/>
      <c r="B195" s="23"/>
      <c r="C195" s="136"/>
      <c r="D195" s="136"/>
      <c r="E195" s="136"/>
      <c r="F195" s="27"/>
      <c r="G195" s="171"/>
      <c r="H195" s="27"/>
      <c r="I195" s="171"/>
      <c r="J195" s="27"/>
      <c r="K195" s="171"/>
    </row>
    <row r="196" spans="1:11" s="26" customFormat="1" ht="13.5" customHeight="1">
      <c r="A196" s="227" t="s">
        <v>223</v>
      </c>
      <c r="B196" s="23" t="s">
        <v>84</v>
      </c>
      <c r="C196" s="136">
        <f aca="true" t="shared" si="33" ref="C196:J197">C197</f>
        <v>265445.62</v>
      </c>
      <c r="D196" s="136">
        <f t="shared" si="33"/>
        <v>0</v>
      </c>
      <c r="E196" s="136">
        <f aca="true" t="shared" si="34" ref="E196:E202">D196/C196*100</f>
        <v>0</v>
      </c>
      <c r="F196" s="27">
        <f t="shared" si="33"/>
        <v>0</v>
      </c>
      <c r="G196" s="171" t="s">
        <v>188</v>
      </c>
      <c r="H196" s="27">
        <f t="shared" si="33"/>
        <v>0</v>
      </c>
      <c r="I196" s="171" t="s">
        <v>188</v>
      </c>
      <c r="J196" s="27">
        <f t="shared" si="33"/>
        <v>0</v>
      </c>
      <c r="K196" s="171" t="s">
        <v>188</v>
      </c>
    </row>
    <row r="197" spans="1:11" ht="12.75" customHeight="1" hidden="1">
      <c r="A197" s="189">
        <v>5</v>
      </c>
      <c r="B197" s="32" t="s">
        <v>23</v>
      </c>
      <c r="C197" s="136">
        <f t="shared" si="33"/>
        <v>265445.62</v>
      </c>
      <c r="D197" s="136">
        <f t="shared" si="33"/>
        <v>0</v>
      </c>
      <c r="E197" s="136">
        <f t="shared" si="34"/>
        <v>0</v>
      </c>
      <c r="F197" s="27">
        <f t="shared" si="33"/>
        <v>0</v>
      </c>
      <c r="G197" s="171" t="s">
        <v>188</v>
      </c>
      <c r="H197" s="27">
        <f t="shared" si="33"/>
        <v>0</v>
      </c>
      <c r="I197" s="171" t="s">
        <v>188</v>
      </c>
      <c r="J197" s="27">
        <f t="shared" si="33"/>
        <v>0</v>
      </c>
      <c r="K197" s="171" t="s">
        <v>188</v>
      </c>
    </row>
    <row r="198" spans="1:11" ht="12.75">
      <c r="A198" s="193">
        <v>51</v>
      </c>
      <c r="B198" s="24" t="s">
        <v>192</v>
      </c>
      <c r="C198" s="29">
        <f>C201+C199</f>
        <v>265445.62</v>
      </c>
      <c r="D198" s="29">
        <f>D201+D199</f>
        <v>0</v>
      </c>
      <c r="E198" s="29">
        <f t="shared" si="34"/>
        <v>0</v>
      </c>
      <c r="F198" s="25">
        <f>F201+F199</f>
        <v>0</v>
      </c>
      <c r="G198" s="175" t="s">
        <v>188</v>
      </c>
      <c r="H198" s="25">
        <f>H201</f>
        <v>0</v>
      </c>
      <c r="I198" s="175" t="s">
        <v>188</v>
      </c>
      <c r="J198" s="25">
        <f>J201</f>
        <v>0</v>
      </c>
      <c r="K198" s="175" t="s">
        <v>188</v>
      </c>
    </row>
    <row r="199" spans="1:11" ht="12.75" customHeight="1" hidden="1">
      <c r="A199" s="194">
        <v>514</v>
      </c>
      <c r="B199" s="26" t="s">
        <v>197</v>
      </c>
      <c r="C199" s="136">
        <f>SUM(C200:C200)</f>
        <v>265445.62</v>
      </c>
      <c r="D199" s="136">
        <f>SUM(D200:D200)</f>
        <v>0</v>
      </c>
      <c r="E199" s="136">
        <f t="shared" si="34"/>
        <v>0</v>
      </c>
      <c r="F199" s="27">
        <f>SUM(F200:F200)</f>
        <v>0</v>
      </c>
      <c r="G199" s="171" t="s">
        <v>188</v>
      </c>
      <c r="H199" s="27">
        <f>SUM(H200:H200)</f>
        <v>0</v>
      </c>
      <c r="I199" s="171" t="s">
        <v>188</v>
      </c>
      <c r="J199" s="27">
        <f>SUM(J200:J200)</f>
        <v>0</v>
      </c>
      <c r="K199" s="171" t="s">
        <v>188</v>
      </c>
    </row>
    <row r="200" spans="1:11" ht="12.75" hidden="1">
      <c r="A200" s="193">
        <v>5141</v>
      </c>
      <c r="B200" s="4" t="s">
        <v>224</v>
      </c>
      <c r="C200" s="233">
        <v>265445.62</v>
      </c>
      <c r="D200" s="29">
        <v>0</v>
      </c>
      <c r="E200" s="136">
        <f t="shared" si="34"/>
        <v>0</v>
      </c>
      <c r="F200" s="25">
        <v>0</v>
      </c>
      <c r="G200" s="171" t="s">
        <v>188</v>
      </c>
      <c r="H200" s="25">
        <v>0</v>
      </c>
      <c r="I200" s="175" t="s">
        <v>188</v>
      </c>
      <c r="J200" s="25">
        <v>0</v>
      </c>
      <c r="K200" s="175" t="s">
        <v>188</v>
      </c>
    </row>
    <row r="201" spans="1:11" s="26" customFormat="1" ht="12.75" hidden="1">
      <c r="A201" s="194">
        <v>518</v>
      </c>
      <c r="B201" s="26" t="s">
        <v>193</v>
      </c>
      <c r="C201" s="136">
        <f>SUM(C202:C202)</f>
        <v>0</v>
      </c>
      <c r="D201" s="136">
        <f>SUM(D202:D202)</f>
        <v>0</v>
      </c>
      <c r="E201" s="136" t="e">
        <f t="shared" si="34"/>
        <v>#DIV/0!</v>
      </c>
      <c r="F201" s="27">
        <f>SUM(F202:F202)</f>
        <v>0</v>
      </c>
      <c r="G201" s="171" t="s">
        <v>188</v>
      </c>
      <c r="H201" s="27">
        <f>SUM(H202:H202)</f>
        <v>0</v>
      </c>
      <c r="I201" s="171" t="s">
        <v>188</v>
      </c>
      <c r="J201" s="27">
        <f>SUM(J202:J202)</f>
        <v>0</v>
      </c>
      <c r="K201" s="171" t="s">
        <v>188</v>
      </c>
    </row>
    <row r="202" spans="1:11" ht="25.5" hidden="1">
      <c r="A202" s="193">
        <v>5181</v>
      </c>
      <c r="B202" s="4" t="s">
        <v>194</v>
      </c>
      <c r="C202" s="29">
        <v>0</v>
      </c>
      <c r="D202" s="29">
        <v>0</v>
      </c>
      <c r="E202" s="29" t="e">
        <f t="shared" si="34"/>
        <v>#DIV/0!</v>
      </c>
      <c r="F202" s="25">
        <v>0</v>
      </c>
      <c r="G202" s="175" t="s">
        <v>188</v>
      </c>
      <c r="H202" s="25">
        <v>0</v>
      </c>
      <c r="I202" s="175" t="s">
        <v>188</v>
      </c>
      <c r="J202" s="25">
        <v>0</v>
      </c>
      <c r="K202" s="175" t="s">
        <v>188</v>
      </c>
    </row>
    <row r="203" spans="1:11" ht="12.75" hidden="1">
      <c r="A203" s="187"/>
      <c r="B203" s="23"/>
      <c r="C203" s="235"/>
      <c r="D203" s="136"/>
      <c r="E203" s="29"/>
      <c r="F203" s="27"/>
      <c r="G203" s="186"/>
      <c r="H203" s="27"/>
      <c r="I203" s="186"/>
      <c r="J203" s="27"/>
      <c r="K203" s="186"/>
    </row>
    <row r="204" spans="1:11" ht="12.75" hidden="1">
      <c r="A204" s="148">
        <v>104</v>
      </c>
      <c r="B204" s="108" t="s">
        <v>94</v>
      </c>
      <c r="C204" s="136">
        <f>C207</f>
        <v>0</v>
      </c>
      <c r="D204" s="136">
        <f>D207</f>
        <v>0</v>
      </c>
      <c r="E204" s="136" t="e">
        <f t="shared" si="26"/>
        <v>#DIV/0!</v>
      </c>
      <c r="F204" s="109">
        <f>F207</f>
        <v>0</v>
      </c>
      <c r="G204" s="171" t="s">
        <v>188</v>
      </c>
      <c r="H204" s="109">
        <f>H207</f>
        <v>0</v>
      </c>
      <c r="I204" s="171" t="s">
        <v>188</v>
      </c>
      <c r="J204" s="109">
        <f>J207</f>
        <v>0</v>
      </c>
      <c r="K204" s="171" t="s">
        <v>188</v>
      </c>
    </row>
    <row r="205" spans="1:11" s="26" customFormat="1" ht="12.75" hidden="1">
      <c r="A205" s="148"/>
      <c r="B205" s="108"/>
      <c r="C205" s="136"/>
      <c r="D205" s="136"/>
      <c r="E205" s="136"/>
      <c r="F205" s="109"/>
      <c r="G205" s="171"/>
      <c r="H205" s="109"/>
      <c r="I205" s="171"/>
      <c r="J205" s="109"/>
      <c r="K205" s="171"/>
    </row>
    <row r="206" spans="1:11" s="26" customFormat="1" ht="12.75" hidden="1">
      <c r="A206" s="138" t="s">
        <v>93</v>
      </c>
      <c r="B206" s="108" t="s">
        <v>94</v>
      </c>
      <c r="C206" s="136">
        <f aca="true" t="shared" si="35" ref="C206:F207">SUM(C207)</f>
        <v>0</v>
      </c>
      <c r="D206" s="136">
        <f t="shared" si="35"/>
        <v>0</v>
      </c>
      <c r="E206" s="136" t="e">
        <f t="shared" si="26"/>
        <v>#DIV/0!</v>
      </c>
      <c r="F206" s="109">
        <f t="shared" si="35"/>
        <v>0</v>
      </c>
      <c r="G206" s="171" t="s">
        <v>188</v>
      </c>
      <c r="H206" s="109">
        <f>SUM(H207)</f>
        <v>0</v>
      </c>
      <c r="I206" s="171" t="s">
        <v>188</v>
      </c>
      <c r="J206" s="109">
        <f>SUM(J207)</f>
        <v>0</v>
      </c>
      <c r="K206" s="171" t="s">
        <v>188</v>
      </c>
    </row>
    <row r="207" spans="1:11" s="26" customFormat="1" ht="12.75" hidden="1">
      <c r="A207" s="138">
        <v>5</v>
      </c>
      <c r="B207" s="119" t="s">
        <v>23</v>
      </c>
      <c r="C207" s="136">
        <f t="shared" si="35"/>
        <v>0</v>
      </c>
      <c r="D207" s="136">
        <f t="shared" si="35"/>
        <v>0</v>
      </c>
      <c r="E207" s="136" t="e">
        <f t="shared" si="26"/>
        <v>#DIV/0!</v>
      </c>
      <c r="F207" s="109">
        <f t="shared" si="35"/>
        <v>0</v>
      </c>
      <c r="G207" s="171" t="e">
        <f aca="true" t="shared" si="36" ref="G207:G214">F207/D207*100</f>
        <v>#DIV/0!</v>
      </c>
      <c r="H207" s="109">
        <f>SUM(H208)</f>
        <v>0</v>
      </c>
      <c r="I207" s="171" t="s">
        <v>188</v>
      </c>
      <c r="J207" s="109">
        <f>SUM(J208)</f>
        <v>0</v>
      </c>
      <c r="K207" s="171" t="s">
        <v>188</v>
      </c>
    </row>
    <row r="208" spans="1:11" ht="12.75" hidden="1">
      <c r="A208" s="148">
        <v>53</v>
      </c>
      <c r="B208" s="108" t="s">
        <v>82</v>
      </c>
      <c r="C208" s="136">
        <f>SUM(C209,C211,C213)</f>
        <v>0</v>
      </c>
      <c r="D208" s="136">
        <f>SUM(D209,D211,D213)</f>
        <v>0</v>
      </c>
      <c r="E208" s="136" t="e">
        <f t="shared" si="26"/>
        <v>#DIV/0!</v>
      </c>
      <c r="F208" s="109">
        <f>SUM(F209,F211,F213)</f>
        <v>0</v>
      </c>
      <c r="G208" s="171" t="s">
        <v>188</v>
      </c>
      <c r="H208" s="109">
        <f>SUM(H209,H211,H213)</f>
        <v>0</v>
      </c>
      <c r="I208" s="171" t="s">
        <v>188</v>
      </c>
      <c r="J208" s="109">
        <f>SUM(J209,J211,J213)</f>
        <v>0</v>
      </c>
      <c r="K208" s="171" t="s">
        <v>188</v>
      </c>
    </row>
    <row r="209" spans="1:11" ht="12.75" customHeight="1" hidden="1">
      <c r="A209" s="148">
        <v>534</v>
      </c>
      <c r="B209" s="108" t="s">
        <v>83</v>
      </c>
      <c r="C209" s="110">
        <f>SUM(C210)</f>
        <v>0</v>
      </c>
      <c r="D209" s="110">
        <f>SUM(D210)</f>
        <v>0</v>
      </c>
      <c r="E209" s="29" t="e">
        <f>D209/C209*100</f>
        <v>#DIV/0!</v>
      </c>
      <c r="F209" s="109">
        <f>SUM(F210)</f>
        <v>0</v>
      </c>
      <c r="G209" s="171" t="e">
        <f t="shared" si="36"/>
        <v>#DIV/0!</v>
      </c>
      <c r="H209" s="109">
        <f>SUM(H210)</f>
        <v>0</v>
      </c>
      <c r="I209" s="171" t="e">
        <f aca="true" t="shared" si="37" ref="I209:I214">H209/F209*100</f>
        <v>#DIV/0!</v>
      </c>
      <c r="J209" s="109">
        <f>SUM(J210)</f>
        <v>0</v>
      </c>
      <c r="K209" s="171" t="e">
        <f aca="true" t="shared" si="38" ref="K209:K214">J209/H209*100</f>
        <v>#DIV/0!</v>
      </c>
    </row>
    <row r="210" spans="1:11" ht="12.75" customHeight="1" hidden="1">
      <c r="A210" s="193">
        <v>5341</v>
      </c>
      <c r="B210" s="24" t="s">
        <v>78</v>
      </c>
      <c r="C210" s="29">
        <v>0</v>
      </c>
      <c r="D210" s="29">
        <v>0</v>
      </c>
      <c r="E210" s="29" t="e">
        <f>D210/C210*100</f>
        <v>#DIV/0!</v>
      </c>
      <c r="F210" s="111">
        <v>0</v>
      </c>
      <c r="G210" s="171" t="e">
        <f t="shared" si="36"/>
        <v>#DIV/0!</v>
      </c>
      <c r="H210" s="111">
        <v>0</v>
      </c>
      <c r="I210" s="171" t="e">
        <f t="shared" si="37"/>
        <v>#DIV/0!</v>
      </c>
      <c r="J210" s="111">
        <v>0</v>
      </c>
      <c r="K210" s="171" t="e">
        <f t="shared" si="38"/>
        <v>#DIV/0!</v>
      </c>
    </row>
    <row r="211" spans="1:11" s="26" customFormat="1" ht="25.5" hidden="1">
      <c r="A211" s="49">
        <v>532</v>
      </c>
      <c r="B211" s="72" t="s">
        <v>168</v>
      </c>
      <c r="C211" s="110">
        <f>SUM(C212)</f>
        <v>0</v>
      </c>
      <c r="D211" s="110">
        <f>SUM(D212)</f>
        <v>0</v>
      </c>
      <c r="E211" s="136" t="e">
        <f>D211/C211*100</f>
        <v>#DIV/0!</v>
      </c>
      <c r="F211" s="109">
        <f>SUM(F212)</f>
        <v>0</v>
      </c>
      <c r="G211" s="171" t="s">
        <v>188</v>
      </c>
      <c r="H211" s="109">
        <f>SUM(H212)</f>
        <v>0</v>
      </c>
      <c r="I211" s="171" t="s">
        <v>188</v>
      </c>
      <c r="J211" s="109">
        <f>SUM(J212)</f>
        <v>0</v>
      </c>
      <c r="K211" s="171" t="s">
        <v>188</v>
      </c>
    </row>
    <row r="212" spans="1:11" ht="25.5" hidden="1">
      <c r="A212" s="75">
        <v>5321</v>
      </c>
      <c r="B212" s="76" t="s">
        <v>168</v>
      </c>
      <c r="C212" s="236">
        <v>0</v>
      </c>
      <c r="D212" s="36">
        <v>0</v>
      </c>
      <c r="E212" s="36">
        <v>0</v>
      </c>
      <c r="F212" s="111">
        <v>0</v>
      </c>
      <c r="G212" s="171" t="s">
        <v>188</v>
      </c>
      <c r="H212" s="111">
        <v>0</v>
      </c>
      <c r="I212" s="171" t="s">
        <v>188</v>
      </c>
      <c r="J212" s="111">
        <v>0</v>
      </c>
      <c r="K212" s="171" t="s">
        <v>188</v>
      </c>
    </row>
    <row r="213" spans="1:11" ht="25.5" hidden="1">
      <c r="A213" s="180">
        <v>534</v>
      </c>
      <c r="B213" s="181" t="s">
        <v>83</v>
      </c>
      <c r="C213" s="237"/>
      <c r="D213" s="213">
        <f>SUM(D214)</f>
        <v>0</v>
      </c>
      <c r="E213" s="213"/>
      <c r="F213" s="182">
        <f>SUM(F214)</f>
        <v>0</v>
      </c>
      <c r="G213" s="183" t="e">
        <f t="shared" si="36"/>
        <v>#DIV/0!</v>
      </c>
      <c r="H213" s="182">
        <f>SUM(H214)</f>
        <v>0</v>
      </c>
      <c r="I213" s="183" t="e">
        <f t="shared" si="37"/>
        <v>#DIV/0!</v>
      </c>
      <c r="J213" s="182">
        <f>SUM(J214)</f>
        <v>0</v>
      </c>
      <c r="K213" s="183" t="e">
        <f t="shared" si="38"/>
        <v>#DIV/0!</v>
      </c>
    </row>
    <row r="214" spans="1:11" ht="25.5" hidden="1">
      <c r="A214" s="102">
        <v>5341</v>
      </c>
      <c r="B214" s="101" t="s">
        <v>78</v>
      </c>
      <c r="C214" s="238"/>
      <c r="D214" s="214">
        <v>0</v>
      </c>
      <c r="E214" s="214"/>
      <c r="F214" s="93">
        <v>0</v>
      </c>
      <c r="G214" s="100" t="e">
        <f t="shared" si="36"/>
        <v>#DIV/0!</v>
      </c>
      <c r="H214" s="93">
        <v>0</v>
      </c>
      <c r="I214" s="100" t="e">
        <f t="shared" si="37"/>
        <v>#DIV/0!</v>
      </c>
      <c r="J214" s="93">
        <v>0</v>
      </c>
      <c r="K214" s="100" t="e">
        <f t="shared" si="38"/>
        <v>#DIV/0!</v>
      </c>
    </row>
    <row r="215" spans="1:11" ht="12.75">
      <c r="A215" s="74"/>
      <c r="B215" s="23"/>
      <c r="C215" s="235"/>
      <c r="I215" s="36"/>
      <c r="K215" s="36"/>
    </row>
    <row r="216" spans="1:11" ht="12.75">
      <c r="A216" s="75"/>
      <c r="B216" s="76"/>
      <c r="C216" s="239"/>
      <c r="I216" s="36"/>
      <c r="K216" s="36"/>
    </row>
    <row r="217" spans="1:11" ht="12.75">
      <c r="A217" s="73"/>
      <c r="B217" s="71"/>
      <c r="C217" s="240"/>
      <c r="I217" s="36"/>
      <c r="K217" s="36"/>
    </row>
    <row r="218" spans="1:11" ht="12.75">
      <c r="A218" s="73"/>
      <c r="B218" s="71"/>
      <c r="C218" s="240"/>
      <c r="I218" s="36"/>
      <c r="K218" s="36"/>
    </row>
    <row r="219" spans="1:11" ht="12.75">
      <c r="A219" s="49"/>
      <c r="B219" s="72"/>
      <c r="C219" s="241"/>
      <c r="I219" s="36"/>
      <c r="K219" s="36"/>
    </row>
    <row r="220" spans="9:11" ht="12.75">
      <c r="I220" s="36"/>
      <c r="K220" s="36"/>
    </row>
    <row r="221" spans="1:11" ht="12.75">
      <c r="A221" s="74"/>
      <c r="B221" s="23"/>
      <c r="C221" s="235"/>
      <c r="I221" s="36"/>
      <c r="K221" s="36"/>
    </row>
    <row r="222" spans="1:11" ht="12.75">
      <c r="A222" s="73"/>
      <c r="B222" s="76"/>
      <c r="C222" s="239"/>
      <c r="I222" s="36"/>
      <c r="K222" s="36"/>
    </row>
    <row r="223" spans="1:11" ht="12.75">
      <c r="A223" s="73"/>
      <c r="B223" s="76"/>
      <c r="C223" s="239"/>
      <c r="I223" s="36"/>
      <c r="K223" s="36"/>
    </row>
    <row r="224" spans="1:11" ht="12.75">
      <c r="A224" s="73"/>
      <c r="B224" s="71"/>
      <c r="C224" s="240"/>
      <c r="I224" s="36"/>
      <c r="K224" s="36"/>
    </row>
    <row r="225" spans="1:11" ht="12.75">
      <c r="A225" s="73"/>
      <c r="B225" s="71"/>
      <c r="C225" s="240"/>
      <c r="I225" s="36"/>
      <c r="K225" s="36"/>
    </row>
    <row r="226" spans="9:11" ht="12.75">
      <c r="I226" s="36"/>
      <c r="K226" s="36"/>
    </row>
    <row r="227" spans="1:11" ht="12.75">
      <c r="A227" s="74"/>
      <c r="B227" s="23"/>
      <c r="C227" s="235"/>
      <c r="I227" s="36"/>
      <c r="K227" s="36"/>
    </row>
    <row r="228" spans="1:11" ht="12.75">
      <c r="A228" s="73"/>
      <c r="B228" s="76"/>
      <c r="C228" s="239"/>
      <c r="I228" s="36"/>
      <c r="K228" s="36"/>
    </row>
    <row r="229" spans="1:11" ht="12.75">
      <c r="A229" s="79"/>
      <c r="B229" s="80"/>
      <c r="C229" s="243"/>
      <c r="I229" s="36"/>
      <c r="K229" s="36"/>
    </row>
    <row r="230" spans="1:11" ht="12.75">
      <c r="A230" s="74"/>
      <c r="B230" s="23"/>
      <c r="C230" s="235"/>
      <c r="I230" s="36"/>
      <c r="K230" s="36"/>
    </row>
    <row r="231" spans="1:11" ht="12.75">
      <c r="A231" s="73"/>
      <c r="B231" s="76"/>
      <c r="C231" s="239"/>
      <c r="I231" s="36"/>
      <c r="K231" s="36"/>
    </row>
    <row r="232" spans="9:11" ht="12.75">
      <c r="I232" s="36"/>
      <c r="K232" s="36"/>
    </row>
    <row r="233" spans="1:11" ht="12.75">
      <c r="A233" s="49"/>
      <c r="B233" s="72"/>
      <c r="C233" s="241"/>
      <c r="I233" s="36"/>
      <c r="K233" s="36"/>
    </row>
    <row r="234" spans="1:3" ht="12.75">
      <c r="A234" s="73"/>
      <c r="B234" s="71"/>
      <c r="C234" s="240"/>
    </row>
    <row r="235" spans="1:3" ht="12.75">
      <c r="A235" s="75"/>
      <c r="B235" s="76"/>
      <c r="C235" s="239"/>
    </row>
    <row r="237" spans="1:3" ht="12.75">
      <c r="A237" s="49"/>
      <c r="B237" s="80"/>
      <c r="C237" s="243"/>
    </row>
    <row r="238" spans="1:3" ht="12.75">
      <c r="A238" s="75"/>
      <c r="B238" s="76"/>
      <c r="C238" s="239"/>
    </row>
    <row r="239" spans="1:3" ht="12.75">
      <c r="A239" s="81"/>
      <c r="B239" s="82"/>
      <c r="C239" s="244"/>
    </row>
    <row r="241" spans="1:3" ht="12.75">
      <c r="A241" s="77"/>
      <c r="B241" s="78"/>
      <c r="C241" s="245"/>
    </row>
    <row r="243" spans="1:3" ht="12.75">
      <c r="A243" s="79"/>
      <c r="B243" s="80"/>
      <c r="C243" s="243"/>
    </row>
    <row r="245" spans="1:3" ht="12.75">
      <c r="A245" s="79"/>
      <c r="B245" s="80"/>
      <c r="C245" s="243"/>
    </row>
    <row r="247" spans="1:3" ht="12.75">
      <c r="A247" s="81"/>
      <c r="B247" s="82"/>
      <c r="C247" s="244"/>
    </row>
    <row r="249" spans="1:3" ht="12.75">
      <c r="A249" s="77"/>
      <c r="B249" s="78"/>
      <c r="C249" s="245"/>
    </row>
    <row r="251" spans="1:3" ht="12.75">
      <c r="A251" s="79"/>
      <c r="B251" s="80"/>
      <c r="C251" s="243"/>
    </row>
    <row r="253" spans="1:3" ht="12.75">
      <c r="A253" s="79"/>
      <c r="B253" s="80"/>
      <c r="C253" s="243"/>
    </row>
    <row r="255" spans="1:3" ht="12.75">
      <c r="A255" s="81"/>
      <c r="B255" s="82"/>
      <c r="C255" s="244"/>
    </row>
    <row r="257" spans="1:3" ht="12.75">
      <c r="A257" s="77"/>
      <c r="B257" s="78"/>
      <c r="C257" s="245"/>
    </row>
    <row r="258" spans="1:3" ht="12.75">
      <c r="A258" s="77"/>
      <c r="B258" s="78"/>
      <c r="C258" s="245"/>
    </row>
    <row r="260" spans="1:3" ht="12.75">
      <c r="A260" s="79"/>
      <c r="B260" s="80"/>
      <c r="C260" s="243"/>
    </row>
    <row r="262" spans="1:3" ht="12.75">
      <c r="A262" s="79"/>
      <c r="B262" s="80"/>
      <c r="C262" s="243"/>
    </row>
    <row r="264" spans="1:3" ht="12.75">
      <c r="A264" s="79"/>
      <c r="B264" s="80"/>
      <c r="C264" s="243"/>
    </row>
    <row r="266" spans="1:3" ht="12.75">
      <c r="A266" s="79"/>
      <c r="B266" s="80"/>
      <c r="C266" s="243"/>
    </row>
    <row r="269" spans="1:3" ht="12.75">
      <c r="A269" s="83"/>
      <c r="B269" s="80"/>
      <c r="C269" s="243"/>
    </row>
    <row r="271" spans="1:3" ht="12.75">
      <c r="A271" s="83"/>
      <c r="B271" s="80"/>
      <c r="C271" s="243"/>
    </row>
    <row r="273" spans="1:3" ht="12.75">
      <c r="A273" s="83"/>
      <c r="B273" s="82"/>
      <c r="C273" s="244"/>
    </row>
    <row r="274" spans="1:3" ht="12.75">
      <c r="A274" s="77"/>
      <c r="B274" s="78"/>
      <c r="C274" s="245"/>
    </row>
    <row r="276" spans="1:3" ht="12.75">
      <c r="A276" s="79"/>
      <c r="B276" s="80"/>
      <c r="C276" s="243"/>
    </row>
    <row r="278" spans="1:3" ht="12.75">
      <c r="A278" s="79"/>
      <c r="B278" s="80"/>
      <c r="C278" s="243"/>
    </row>
    <row r="280" spans="1:3" ht="12.75">
      <c r="A280" s="79"/>
      <c r="B280" s="80"/>
      <c r="C280" s="243"/>
    </row>
    <row r="283" spans="1:3" ht="12.75">
      <c r="A283" s="83"/>
      <c r="B283" s="80"/>
      <c r="C283" s="243"/>
    </row>
    <row r="285" spans="1:3" ht="12.75">
      <c r="A285" s="83"/>
      <c r="B285" s="80"/>
      <c r="C285" s="243"/>
    </row>
    <row r="287" spans="1:3" ht="12.75">
      <c r="A287" s="81"/>
      <c r="B287" s="82"/>
      <c r="C287" s="244"/>
    </row>
    <row r="288" spans="1:3" ht="12.75">
      <c r="A288" s="77"/>
      <c r="B288" s="78"/>
      <c r="C288" s="245"/>
    </row>
    <row r="290" spans="1:3" ht="12.75">
      <c r="A290" s="79"/>
      <c r="B290" s="80"/>
      <c r="C290" s="243"/>
    </row>
    <row r="292" spans="1:3" ht="12.75">
      <c r="A292" s="79"/>
      <c r="B292" s="80"/>
      <c r="C292" s="243"/>
    </row>
    <row r="294" spans="1:3" ht="12.75">
      <c r="A294" s="79"/>
      <c r="B294" s="80"/>
      <c r="C294" s="243"/>
    </row>
    <row r="296" spans="1:3" ht="12.75">
      <c r="A296" s="83"/>
      <c r="B296" s="80"/>
      <c r="C296" s="243"/>
    </row>
    <row r="298" spans="1:3" ht="12.75">
      <c r="A298" s="83"/>
      <c r="B298" s="82"/>
      <c r="C298" s="244"/>
    </row>
    <row r="299" spans="1:3" ht="12.75">
      <c r="A299" s="77"/>
      <c r="B299" s="78"/>
      <c r="C299" s="245"/>
    </row>
    <row r="301" spans="1:3" ht="12.75">
      <c r="A301" s="79"/>
      <c r="B301" s="80"/>
      <c r="C301" s="243"/>
    </row>
    <row r="303" spans="1:3" ht="12.75">
      <c r="A303" s="79"/>
      <c r="B303" s="80"/>
      <c r="C303" s="243"/>
    </row>
    <row r="305" spans="1:3" ht="12.75">
      <c r="A305" s="79"/>
      <c r="B305" s="80"/>
      <c r="C305" s="243"/>
    </row>
    <row r="308" spans="1:3" ht="12.75">
      <c r="A308" s="83"/>
      <c r="B308" s="80"/>
      <c r="C308" s="243"/>
    </row>
    <row r="310" spans="1:3" ht="12.75">
      <c r="A310" s="83"/>
      <c r="B310" s="80"/>
      <c r="C310" s="243"/>
    </row>
    <row r="312" spans="1:3" ht="12.75">
      <c r="A312" s="83"/>
      <c r="B312" s="84"/>
      <c r="C312" s="246"/>
    </row>
    <row r="313" spans="1:3" ht="12.75">
      <c r="A313" s="85"/>
      <c r="B313" s="78"/>
      <c r="C313" s="245"/>
    </row>
    <row r="315" spans="1:3" ht="12.75">
      <c r="A315" s="79"/>
      <c r="B315" s="80"/>
      <c r="C315" s="243"/>
    </row>
    <row r="317" spans="1:3" ht="12.75">
      <c r="A317" s="79"/>
      <c r="B317" s="80"/>
      <c r="C317" s="243"/>
    </row>
    <row r="319" spans="1:3" ht="12.75">
      <c r="A319" s="79"/>
      <c r="B319" s="80"/>
      <c r="C319" s="243"/>
    </row>
    <row r="322" spans="1:3" ht="12.75">
      <c r="A322" s="83"/>
      <c r="B322" s="80"/>
      <c r="C322" s="243"/>
    </row>
    <row r="324" spans="1:3" ht="12.75">
      <c r="A324" s="83"/>
      <c r="B324" s="80"/>
      <c r="C324" s="243"/>
    </row>
    <row r="326" spans="1:3" ht="12.75">
      <c r="A326" s="83"/>
      <c r="B326" s="82"/>
      <c r="C326" s="244"/>
    </row>
    <row r="327" spans="1:3" ht="12.75">
      <c r="A327" s="77"/>
      <c r="B327" s="78"/>
      <c r="C327" s="245"/>
    </row>
    <row r="329" spans="1:3" ht="12.75">
      <c r="A329" s="79"/>
      <c r="B329" s="80"/>
      <c r="C329" s="243"/>
    </row>
    <row r="331" spans="1:3" ht="12.75">
      <c r="A331" s="83"/>
      <c r="B331" s="82"/>
      <c r="C331" s="244"/>
    </row>
    <row r="332" spans="1:3" ht="12.75">
      <c r="A332" s="77"/>
      <c r="B332" s="78"/>
      <c r="C332" s="245"/>
    </row>
    <row r="334" spans="1:3" ht="12.75">
      <c r="A334" s="79"/>
      <c r="B334" s="80"/>
      <c r="C334" s="243"/>
    </row>
    <row r="336" spans="1:3" ht="12.75">
      <c r="A336" s="79"/>
      <c r="B336" s="80"/>
      <c r="C336" s="243"/>
    </row>
    <row r="338" spans="1:3" ht="12.75">
      <c r="A338" s="79"/>
      <c r="B338" s="80"/>
      <c r="C338" s="243"/>
    </row>
    <row r="341" spans="1:3" ht="12.75">
      <c r="A341" s="83"/>
      <c r="B341" s="80"/>
      <c r="C341" s="243"/>
    </row>
    <row r="343" spans="1:3" ht="12.75">
      <c r="A343" s="83"/>
      <c r="B343" s="80"/>
      <c r="C343" s="243"/>
    </row>
    <row r="345" spans="1:3" ht="12.75">
      <c r="A345" s="81"/>
      <c r="B345" s="82"/>
      <c r="C345" s="244"/>
    </row>
    <row r="346" spans="1:3" ht="12.75">
      <c r="A346" s="77"/>
      <c r="B346" s="78"/>
      <c r="C346" s="245"/>
    </row>
    <row r="348" spans="1:3" ht="12.75">
      <c r="A348" s="79"/>
      <c r="B348" s="80"/>
      <c r="C348" s="243"/>
    </row>
    <row r="350" spans="1:3" ht="12.75">
      <c r="A350" s="79"/>
      <c r="B350" s="80"/>
      <c r="C350" s="243"/>
    </row>
    <row r="352" spans="1:3" ht="12.75">
      <c r="A352" s="81"/>
      <c r="B352" s="82"/>
      <c r="C352" s="244"/>
    </row>
    <row r="353" spans="1:3" ht="12.75">
      <c r="A353" s="77"/>
      <c r="B353" s="78"/>
      <c r="C353" s="245"/>
    </row>
    <row r="355" spans="1:3" ht="12.75">
      <c r="A355" s="79"/>
      <c r="B355" s="80"/>
      <c r="C355" s="243"/>
    </row>
    <row r="357" spans="1:3" ht="12.75">
      <c r="A357" s="79"/>
      <c r="B357" s="80"/>
      <c r="C357" s="243"/>
    </row>
    <row r="359" spans="1:3" ht="12.75">
      <c r="A359" s="81"/>
      <c r="B359" s="82"/>
      <c r="C359" s="244"/>
    </row>
    <row r="360" spans="1:3" ht="12.75">
      <c r="A360" s="77"/>
      <c r="B360" s="78"/>
      <c r="C360" s="245"/>
    </row>
    <row r="361" spans="1:3" ht="12.75">
      <c r="A361" s="85"/>
      <c r="B361" s="78"/>
      <c r="C361" s="245"/>
    </row>
    <row r="363" spans="1:3" ht="12.75">
      <c r="A363" s="79"/>
      <c r="B363" s="80"/>
      <c r="C363" s="243"/>
    </row>
    <row r="365" spans="1:3" ht="12.75">
      <c r="A365" s="79"/>
      <c r="B365" s="80"/>
      <c r="C365" s="243"/>
    </row>
    <row r="367" spans="1:3" ht="12.75">
      <c r="A367" s="81"/>
      <c r="B367" s="82"/>
      <c r="C367" s="244"/>
    </row>
    <row r="368" spans="1:3" ht="12.75">
      <c r="A368" s="77"/>
      <c r="B368" s="78"/>
      <c r="C368" s="245"/>
    </row>
    <row r="369" spans="1:3" ht="12.75">
      <c r="A369" s="77"/>
      <c r="B369" s="78"/>
      <c r="C369" s="245"/>
    </row>
    <row r="370" spans="1:3" ht="12.75">
      <c r="A370" s="77"/>
      <c r="B370" s="78"/>
      <c r="C370" s="245"/>
    </row>
    <row r="371" spans="1:3" ht="12.75">
      <c r="A371" s="77"/>
      <c r="B371" s="78"/>
      <c r="C371" s="245"/>
    </row>
    <row r="372" spans="1:3" ht="12.75">
      <c r="A372" s="77"/>
      <c r="B372" s="78"/>
      <c r="C372" s="245"/>
    </row>
    <row r="373" spans="1:3" ht="12.75">
      <c r="A373" s="77"/>
      <c r="B373" s="78"/>
      <c r="C373" s="245"/>
    </row>
    <row r="374" spans="1:3" ht="12.75">
      <c r="A374" s="77"/>
      <c r="B374" s="78"/>
      <c r="C374" s="245"/>
    </row>
    <row r="376" spans="1:3" ht="12.75">
      <c r="A376" s="79"/>
      <c r="B376" s="80"/>
      <c r="C376" s="243"/>
    </row>
    <row r="378" spans="1:3" ht="12.75">
      <c r="A378" s="79"/>
      <c r="B378" s="80"/>
      <c r="C378" s="243"/>
    </row>
    <row r="380" spans="1:3" ht="12.75">
      <c r="A380" s="81"/>
      <c r="B380" s="82"/>
      <c r="C380" s="244"/>
    </row>
    <row r="381" spans="1:3" ht="12.75">
      <c r="A381" s="77"/>
      <c r="B381" s="78"/>
      <c r="C381" s="245"/>
    </row>
    <row r="382" spans="1:3" ht="12.75">
      <c r="A382" s="77"/>
      <c r="B382" s="78"/>
      <c r="C382" s="245"/>
    </row>
    <row r="384" spans="1:3" ht="12.75">
      <c r="A384" s="79"/>
      <c r="B384" s="80"/>
      <c r="C384" s="243"/>
    </row>
    <row r="386" spans="1:3" ht="12.75">
      <c r="A386" s="79"/>
      <c r="B386" s="80"/>
      <c r="C386" s="243"/>
    </row>
    <row r="388" spans="1:3" ht="12.75">
      <c r="A388" s="81"/>
      <c r="B388" s="82"/>
      <c r="C388" s="244"/>
    </row>
    <row r="389" spans="1:3" ht="12.75">
      <c r="A389" s="77"/>
      <c r="B389" s="78"/>
      <c r="C389" s="245"/>
    </row>
    <row r="390" spans="1:3" ht="12.75">
      <c r="A390" s="77"/>
      <c r="B390" s="78"/>
      <c r="C390" s="245"/>
    </row>
    <row r="392" spans="1:3" ht="12.75">
      <c r="A392" s="79"/>
      <c r="B392" s="80"/>
      <c r="C392" s="243"/>
    </row>
    <row r="394" spans="1:3" ht="12.75">
      <c r="A394" s="79"/>
      <c r="B394" s="80"/>
      <c r="C394" s="243"/>
    </row>
    <row r="396" spans="1:3" ht="12.75">
      <c r="A396" s="81"/>
      <c r="B396" s="82"/>
      <c r="C396" s="244"/>
    </row>
    <row r="397" spans="1:3" ht="12.75">
      <c r="A397" s="77"/>
      <c r="B397" s="78"/>
      <c r="C397" s="245"/>
    </row>
    <row r="399" spans="1:3" ht="12.75">
      <c r="A399" s="79"/>
      <c r="B399" s="80"/>
      <c r="C399" s="243"/>
    </row>
    <row r="401" spans="1:3" ht="12.75">
      <c r="A401" s="79"/>
      <c r="B401" s="80"/>
      <c r="C401" s="243"/>
    </row>
    <row r="403" spans="1:3" ht="12.75">
      <c r="A403" s="81"/>
      <c r="B403" s="82"/>
      <c r="C403" s="244"/>
    </row>
    <row r="404" spans="1:3" ht="12.75">
      <c r="A404" s="77"/>
      <c r="B404" s="78"/>
      <c r="C404" s="245"/>
    </row>
    <row r="405" spans="1:3" ht="12.75">
      <c r="A405" s="77"/>
      <c r="B405" s="78"/>
      <c r="C405" s="245"/>
    </row>
    <row r="407" spans="1:3" ht="12.75">
      <c r="A407" s="79"/>
      <c r="B407" s="80"/>
      <c r="C407" s="243"/>
    </row>
    <row r="409" spans="1:3" ht="12.75">
      <c r="A409" s="79"/>
      <c r="B409" s="80"/>
      <c r="C409" s="243"/>
    </row>
    <row r="411" spans="1:3" ht="12.75">
      <c r="A411" s="81"/>
      <c r="B411" s="82"/>
      <c r="C411" s="244"/>
    </row>
    <row r="412" spans="1:3" ht="12.75">
      <c r="A412" s="77"/>
      <c r="B412" s="78"/>
      <c r="C412" s="245"/>
    </row>
    <row r="414" spans="1:3" ht="12.75">
      <c r="A414" s="79"/>
      <c r="B414" s="80"/>
      <c r="C414" s="243"/>
    </row>
    <row r="416" spans="1:3" ht="12.75">
      <c r="A416" s="79"/>
      <c r="B416" s="80"/>
      <c r="C416" s="243"/>
    </row>
    <row r="418" spans="1:3" ht="12.75">
      <c r="A418" s="81"/>
      <c r="B418" s="82"/>
      <c r="C418" s="244"/>
    </row>
    <row r="419" spans="1:3" ht="12.75">
      <c r="A419" s="77"/>
      <c r="B419" s="78"/>
      <c r="C419" s="245"/>
    </row>
    <row r="420" spans="1:3" ht="12.75">
      <c r="A420" s="77"/>
      <c r="B420" s="78"/>
      <c r="C420" s="245"/>
    </row>
    <row r="422" spans="1:3" ht="12.75">
      <c r="A422" s="79"/>
      <c r="B422" s="80"/>
      <c r="C422" s="243"/>
    </row>
    <row r="424" spans="1:3" ht="12.75">
      <c r="A424" s="79"/>
      <c r="B424" s="80"/>
      <c r="C424" s="243"/>
    </row>
    <row r="426" spans="1:3" ht="12.75">
      <c r="A426" s="81"/>
      <c r="B426" s="82"/>
      <c r="C426" s="244"/>
    </row>
    <row r="427" spans="1:3" ht="12.75">
      <c r="A427" s="77"/>
      <c r="B427" s="78"/>
      <c r="C427" s="245"/>
    </row>
    <row r="429" spans="1:3" ht="12.75">
      <c r="A429" s="79"/>
      <c r="B429" s="80"/>
      <c r="C429" s="243"/>
    </row>
    <row r="431" spans="1:3" ht="12.75">
      <c r="A431" s="79"/>
      <c r="B431" s="80"/>
      <c r="C431" s="243"/>
    </row>
    <row r="433" spans="1:3" ht="12.75">
      <c r="A433" s="81"/>
      <c r="B433" s="82"/>
      <c r="C433" s="244"/>
    </row>
    <row r="434" spans="1:3" ht="12.75">
      <c r="A434" s="77"/>
      <c r="B434" s="78"/>
      <c r="C434" s="245"/>
    </row>
    <row r="436" spans="1:3" ht="12.75">
      <c r="A436" s="79"/>
      <c r="B436" s="80"/>
      <c r="C436" s="243"/>
    </row>
    <row r="438" spans="1:3" ht="12.75">
      <c r="A438" s="79"/>
      <c r="B438" s="80"/>
      <c r="C438" s="243"/>
    </row>
    <row r="440" spans="1:3" ht="12.75">
      <c r="A440" s="81"/>
      <c r="B440" s="82"/>
      <c r="C440" s="244"/>
    </row>
    <row r="441" spans="1:3" ht="12.75">
      <c r="A441" s="77"/>
      <c r="B441" s="78"/>
      <c r="C441" s="245"/>
    </row>
    <row r="443" spans="1:3" ht="12.75">
      <c r="A443" s="79"/>
      <c r="B443" s="80"/>
      <c r="C443" s="243"/>
    </row>
    <row r="445" spans="1:3" ht="12.75">
      <c r="A445" s="79"/>
      <c r="B445" s="80"/>
      <c r="C445" s="243"/>
    </row>
    <row r="447" spans="1:3" ht="12.75">
      <c r="A447" s="81"/>
      <c r="B447" s="82"/>
      <c r="C447" s="244"/>
    </row>
    <row r="448" spans="1:3" ht="12.75">
      <c r="A448" s="77"/>
      <c r="B448" s="78"/>
      <c r="C448" s="245"/>
    </row>
    <row r="450" spans="1:3" ht="12.75">
      <c r="A450" s="79"/>
      <c r="B450" s="80"/>
      <c r="C450" s="243"/>
    </row>
    <row r="452" spans="1:3" ht="12.75">
      <c r="A452" s="79"/>
      <c r="B452" s="80"/>
      <c r="C452" s="243"/>
    </row>
    <row r="454" spans="1:3" ht="12.75">
      <c r="A454" s="81"/>
      <c r="B454" s="82"/>
      <c r="C454" s="244"/>
    </row>
    <row r="455" spans="1:3" ht="12.75">
      <c r="A455" s="77"/>
      <c r="B455" s="78"/>
      <c r="C455" s="245"/>
    </row>
    <row r="457" spans="1:3" ht="12.75">
      <c r="A457" s="79"/>
      <c r="B457" s="80"/>
      <c r="C457" s="243"/>
    </row>
    <row r="459" spans="1:3" ht="12.75">
      <c r="A459" s="79"/>
      <c r="B459" s="80"/>
      <c r="C459" s="243"/>
    </row>
    <row r="461" spans="1:3" ht="12.75">
      <c r="A461" s="81"/>
      <c r="B461" s="82"/>
      <c r="C461" s="244"/>
    </row>
    <row r="462" spans="1:3" ht="12.75">
      <c r="A462" s="77"/>
      <c r="B462" s="78"/>
      <c r="C462" s="245"/>
    </row>
    <row r="464" spans="1:3" ht="12.75">
      <c r="A464" s="79"/>
      <c r="B464" s="80"/>
      <c r="C464" s="243"/>
    </row>
    <row r="466" spans="1:3" ht="12.75">
      <c r="A466" s="79"/>
      <c r="B466" s="80"/>
      <c r="C466" s="243"/>
    </row>
    <row r="468" spans="1:3" ht="12.75">
      <c r="A468" s="81"/>
      <c r="B468" s="82"/>
      <c r="C468" s="244"/>
    </row>
    <row r="469" spans="1:3" ht="12.75">
      <c r="A469" s="77"/>
      <c r="B469" s="78"/>
      <c r="C469" s="245"/>
    </row>
    <row r="471" spans="1:3" ht="12.75">
      <c r="A471" s="79"/>
      <c r="B471" s="80"/>
      <c r="C471" s="243"/>
    </row>
    <row r="473" spans="1:3" ht="12.75">
      <c r="A473" s="79"/>
      <c r="B473" s="80"/>
      <c r="C473" s="243"/>
    </row>
    <row r="475" spans="1:3" ht="12.75">
      <c r="A475" s="81"/>
      <c r="B475" s="82"/>
      <c r="C475" s="244"/>
    </row>
    <row r="476" spans="1:3" ht="12.75">
      <c r="A476" s="77"/>
      <c r="B476" s="78"/>
      <c r="C476" s="245"/>
    </row>
    <row r="477" spans="1:3" ht="12.75">
      <c r="A477" s="77"/>
      <c r="B477" s="78"/>
      <c r="C477" s="245"/>
    </row>
    <row r="478" spans="1:3" ht="12.75">
      <c r="A478" s="79"/>
      <c r="B478" s="80"/>
      <c r="C478" s="243"/>
    </row>
    <row r="480" spans="1:3" ht="12.75">
      <c r="A480" s="79"/>
      <c r="B480" s="80"/>
      <c r="C480" s="243"/>
    </row>
    <row r="482" spans="1:3" ht="12.75">
      <c r="A482" s="81"/>
      <c r="B482" s="82"/>
      <c r="C482" s="244"/>
    </row>
    <row r="483" spans="1:3" ht="12.75">
      <c r="A483" s="77"/>
      <c r="B483" s="78"/>
      <c r="C483" s="245"/>
    </row>
    <row r="484" spans="1:3" ht="12.75">
      <c r="A484" s="77"/>
      <c r="B484" s="78"/>
      <c r="C484" s="245"/>
    </row>
    <row r="486" spans="1:3" ht="12.75">
      <c r="A486" s="79"/>
      <c r="B486" s="80"/>
      <c r="C486" s="243"/>
    </row>
    <row r="488" spans="1:3" ht="12.75">
      <c r="A488" s="79"/>
      <c r="B488" s="80"/>
      <c r="C488" s="243"/>
    </row>
    <row r="490" spans="1:3" ht="12.75">
      <c r="A490" s="81"/>
      <c r="B490" s="82"/>
      <c r="C490" s="244"/>
    </row>
    <row r="491" spans="1:3" ht="12.75">
      <c r="A491" s="77"/>
      <c r="B491" s="78"/>
      <c r="C491" s="245"/>
    </row>
    <row r="493" spans="1:3" ht="12.75">
      <c r="A493" s="79"/>
      <c r="B493" s="80"/>
      <c r="C493" s="243"/>
    </row>
    <row r="495" spans="1:3" ht="12.75">
      <c r="A495" s="79"/>
      <c r="B495" s="80"/>
      <c r="C495" s="243"/>
    </row>
    <row r="497" spans="1:3" ht="12.75">
      <c r="A497" s="81"/>
      <c r="B497" s="82"/>
      <c r="C497" s="244"/>
    </row>
    <row r="498" spans="1:3" ht="12.75">
      <c r="A498" s="77"/>
      <c r="B498" s="78"/>
      <c r="C498" s="245"/>
    </row>
    <row r="500" spans="1:3" ht="12.75">
      <c r="A500" s="79"/>
      <c r="B500" s="80"/>
      <c r="C500" s="243"/>
    </row>
    <row r="502" spans="1:3" ht="12.75">
      <c r="A502" s="79"/>
      <c r="B502" s="80"/>
      <c r="C502" s="243"/>
    </row>
    <row r="504" spans="1:3" ht="12.75">
      <c r="A504" s="81"/>
      <c r="B504" s="82"/>
      <c r="C504" s="244"/>
    </row>
    <row r="505" spans="1:3" ht="12.75">
      <c r="A505" s="77"/>
      <c r="B505" s="78"/>
      <c r="C505" s="245"/>
    </row>
    <row r="507" spans="1:3" ht="12.75">
      <c r="A507" s="79"/>
      <c r="B507" s="80"/>
      <c r="C507" s="243"/>
    </row>
    <row r="509" spans="1:3" ht="12.75">
      <c r="A509" s="79"/>
      <c r="B509" s="80"/>
      <c r="C509" s="243"/>
    </row>
    <row r="511" spans="1:3" ht="12.75">
      <c r="A511" s="81"/>
      <c r="B511" s="82"/>
      <c r="C511" s="244"/>
    </row>
    <row r="512" spans="1:3" ht="12.75">
      <c r="A512" s="77"/>
      <c r="B512" s="78"/>
      <c r="C512" s="245"/>
    </row>
    <row r="514" spans="1:3" ht="12.75">
      <c r="A514" s="79"/>
      <c r="B514" s="80"/>
      <c r="C514" s="243"/>
    </row>
    <row r="516" spans="1:3" ht="12.75">
      <c r="A516" s="79"/>
      <c r="B516" s="80"/>
      <c r="C516" s="243"/>
    </row>
    <row r="518" spans="1:3" ht="12.75">
      <c r="A518" s="81"/>
      <c r="B518" s="82"/>
      <c r="C518" s="244"/>
    </row>
    <row r="519" spans="1:3" ht="12.75">
      <c r="A519" s="77"/>
      <c r="B519" s="78"/>
      <c r="C519" s="245"/>
    </row>
    <row r="521" spans="1:3" ht="12.75">
      <c r="A521" s="79"/>
      <c r="B521" s="80"/>
      <c r="C521" s="243"/>
    </row>
    <row r="523" spans="1:3" ht="12.75">
      <c r="A523" s="79"/>
      <c r="B523" s="80"/>
      <c r="C523" s="243"/>
    </row>
    <row r="525" spans="1:3" ht="12.75">
      <c r="A525" s="81"/>
      <c r="B525" s="82"/>
      <c r="C525" s="244"/>
    </row>
    <row r="526" spans="1:3" ht="12.75">
      <c r="A526" s="77"/>
      <c r="B526" s="78"/>
      <c r="C526" s="245"/>
    </row>
    <row r="528" spans="1:3" ht="12.75">
      <c r="A528" s="79"/>
      <c r="B528" s="80"/>
      <c r="C528" s="243"/>
    </row>
    <row r="530" spans="1:3" ht="12.75">
      <c r="A530" s="79"/>
      <c r="B530" s="80"/>
      <c r="C530" s="243"/>
    </row>
    <row r="532" spans="1:3" ht="12.75">
      <c r="A532" s="81"/>
      <c r="B532" s="82"/>
      <c r="C532" s="244"/>
    </row>
    <row r="533" spans="1:3" ht="12.75">
      <c r="A533" s="77"/>
      <c r="B533" s="78"/>
      <c r="C533" s="245"/>
    </row>
    <row r="535" spans="1:3" ht="12.75">
      <c r="A535" s="79"/>
      <c r="B535" s="80"/>
      <c r="C535" s="243"/>
    </row>
    <row r="537" spans="1:3" ht="12.75">
      <c r="A537" s="79"/>
      <c r="B537" s="80"/>
      <c r="C537" s="243"/>
    </row>
    <row r="539" spans="1:3" ht="12.75">
      <c r="A539" s="81"/>
      <c r="B539" s="82"/>
      <c r="C539" s="244"/>
    </row>
    <row r="540" spans="1:3" ht="12.75">
      <c r="A540" s="77"/>
      <c r="B540" s="78"/>
      <c r="C540" s="245"/>
    </row>
    <row r="542" spans="1:3" ht="12.75">
      <c r="A542" s="79"/>
      <c r="B542" s="80"/>
      <c r="C542" s="243"/>
    </row>
    <row r="544" spans="1:3" ht="12.75">
      <c r="A544" s="79"/>
      <c r="B544" s="80"/>
      <c r="C544" s="243"/>
    </row>
    <row r="545" spans="1:3" ht="12.75">
      <c r="A545" s="79"/>
      <c r="B545" s="80"/>
      <c r="C545" s="243"/>
    </row>
    <row r="546" spans="1:3" ht="12.75">
      <c r="A546" s="86"/>
      <c r="B546" s="84"/>
      <c r="C546" s="246"/>
    </row>
    <row r="547" spans="1:3" ht="12.75">
      <c r="A547" s="77"/>
      <c r="B547" s="78"/>
      <c r="C547" s="245"/>
    </row>
    <row r="549" spans="1:3" ht="12.75">
      <c r="A549" s="79"/>
      <c r="B549" s="87"/>
      <c r="C549" s="247"/>
    </row>
    <row r="551" spans="1:3" ht="12.75">
      <c r="A551" s="79"/>
      <c r="B551" s="87"/>
      <c r="C551" s="247"/>
    </row>
    <row r="553" spans="1:3" ht="12.75">
      <c r="A553" s="81"/>
      <c r="B553" s="82"/>
      <c r="C553" s="244"/>
    </row>
    <row r="554" spans="1:3" ht="12.75">
      <c r="A554" s="77"/>
      <c r="B554" s="78"/>
      <c r="C554" s="245"/>
    </row>
    <row r="556" spans="1:3" ht="12.75">
      <c r="A556" s="79"/>
      <c r="B556" s="80"/>
      <c r="C556" s="243"/>
    </row>
    <row r="558" spans="1:3" ht="12.75">
      <c r="A558" s="79"/>
      <c r="B558" s="80"/>
      <c r="C558" s="243"/>
    </row>
    <row r="560" spans="1:3" ht="12.75">
      <c r="A560" s="81"/>
      <c r="B560" s="82"/>
      <c r="C560" s="244"/>
    </row>
    <row r="561" spans="1:3" ht="12.75">
      <c r="A561" s="77"/>
      <c r="B561" s="78"/>
      <c r="C561" s="245"/>
    </row>
    <row r="563" spans="1:3" ht="12.75">
      <c r="A563" s="79"/>
      <c r="B563" s="80"/>
      <c r="C563" s="243"/>
    </row>
    <row r="565" spans="1:3" ht="12.75">
      <c r="A565" s="79"/>
      <c r="B565" s="80"/>
      <c r="C565" s="243"/>
    </row>
    <row r="567" spans="1:3" ht="12.75">
      <c r="A567" s="81"/>
      <c r="B567" s="82"/>
      <c r="C567" s="244"/>
    </row>
    <row r="568" spans="1:3" ht="12.75">
      <c r="A568" s="77"/>
      <c r="B568" s="78"/>
      <c r="C568" s="245"/>
    </row>
    <row r="570" spans="1:3" ht="12.75">
      <c r="A570" s="79"/>
      <c r="B570" s="80"/>
      <c r="C570" s="243"/>
    </row>
    <row r="572" spans="1:3" ht="12.75">
      <c r="A572" s="79"/>
      <c r="B572" s="80"/>
      <c r="C572" s="243"/>
    </row>
    <row r="574" spans="1:3" ht="12.75">
      <c r="A574" s="81"/>
      <c r="B574" s="82"/>
      <c r="C574" s="244"/>
    </row>
    <row r="575" spans="1:3" ht="12.75">
      <c r="A575" s="77"/>
      <c r="B575" s="78"/>
      <c r="C575" s="245"/>
    </row>
    <row r="577" spans="1:3" ht="12.75">
      <c r="A577" s="79"/>
      <c r="B577" s="80"/>
      <c r="C577" s="243"/>
    </row>
    <row r="579" spans="1:3" ht="12.75">
      <c r="A579" s="79"/>
      <c r="B579" s="80"/>
      <c r="C579" s="243"/>
    </row>
    <row r="581" spans="1:3" ht="12.75">
      <c r="A581" s="79"/>
      <c r="B581" s="80"/>
      <c r="C581" s="243"/>
    </row>
    <row r="583" spans="1:3" ht="12.75">
      <c r="A583" s="79"/>
      <c r="B583" s="80"/>
      <c r="C583" s="243"/>
    </row>
    <row r="586" spans="1:3" ht="12.75">
      <c r="A586" s="83"/>
      <c r="B586" s="80"/>
      <c r="C586" s="243"/>
    </row>
    <row r="588" spans="1:3" ht="12.75">
      <c r="A588" s="83"/>
      <c r="B588" s="80"/>
      <c r="C588" s="243"/>
    </row>
    <row r="590" spans="1:3" ht="12.75">
      <c r="A590" s="83"/>
      <c r="B590" s="82"/>
      <c r="C590" s="244"/>
    </row>
    <row r="591" spans="1:3" ht="12.75">
      <c r="A591" s="77"/>
      <c r="B591" s="78"/>
      <c r="C591" s="245"/>
    </row>
    <row r="593" spans="1:3" ht="12.75">
      <c r="A593" s="79"/>
      <c r="B593" s="80"/>
      <c r="C593" s="243"/>
    </row>
    <row r="595" spans="1:3" ht="12.75">
      <c r="A595" s="83"/>
      <c r="B595" s="82"/>
      <c r="C595" s="244"/>
    </row>
    <row r="596" spans="1:3" ht="12.75">
      <c r="A596" s="77"/>
      <c r="B596" s="78"/>
      <c r="C596" s="245"/>
    </row>
    <row r="598" spans="1:3" ht="12.75">
      <c r="A598" s="79"/>
      <c r="B598" s="80"/>
      <c r="C598" s="243"/>
    </row>
    <row r="600" spans="1:3" ht="12.75">
      <c r="A600" s="79"/>
      <c r="B600" s="80"/>
      <c r="C600" s="243"/>
    </row>
    <row r="602" spans="1:3" ht="12.75">
      <c r="A602" s="79"/>
      <c r="B602" s="80"/>
      <c r="C602" s="243"/>
    </row>
    <row r="605" spans="1:3" ht="12.75">
      <c r="A605" s="83"/>
      <c r="B605" s="80"/>
      <c r="C605" s="243"/>
    </row>
    <row r="607" spans="1:3" ht="12.75">
      <c r="A607" s="88"/>
      <c r="B607" s="87"/>
      <c r="C607" s="247"/>
    </row>
    <row r="609" spans="1:3" ht="12.75">
      <c r="A609" s="88"/>
      <c r="B609" s="84"/>
      <c r="C609" s="246"/>
    </row>
    <row r="610" spans="1:3" ht="12.75">
      <c r="A610" s="85"/>
      <c r="B610" s="78"/>
      <c r="C610" s="245"/>
    </row>
    <row r="611" spans="1:3" ht="12.75">
      <c r="A611" s="77"/>
      <c r="B611" s="78"/>
      <c r="C611" s="245"/>
    </row>
    <row r="612" spans="1:3" ht="12.75">
      <c r="A612" s="79"/>
      <c r="B612" s="80"/>
      <c r="C612" s="243"/>
    </row>
    <row r="613" spans="1:3" ht="12.75">
      <c r="A613" s="77"/>
      <c r="B613" s="78"/>
      <c r="C613" s="245"/>
    </row>
    <row r="614" spans="1:3" ht="12.75">
      <c r="A614" s="88"/>
      <c r="B614" s="84"/>
      <c r="C614" s="246"/>
    </row>
    <row r="615" spans="1:3" ht="12.75">
      <c r="A615" s="85"/>
      <c r="B615" s="89"/>
      <c r="C615" s="248"/>
    </row>
    <row r="616" spans="1:3" ht="12.75">
      <c r="A616" s="85"/>
      <c r="B616" s="89"/>
      <c r="C616" s="248"/>
    </row>
    <row r="617" spans="1:3" ht="12.75">
      <c r="A617" s="79"/>
      <c r="B617" s="80"/>
      <c r="C617" s="243"/>
    </row>
    <row r="619" ht="12.75">
      <c r="A619" s="85"/>
    </row>
    <row r="620" ht="12.75">
      <c r="A620" s="86"/>
    </row>
    <row r="621" spans="1:3" ht="12.75">
      <c r="A621" s="33"/>
      <c r="B621" s="39"/>
      <c r="C621" s="249"/>
    </row>
    <row r="622" ht="12.75">
      <c r="B622" s="31"/>
    </row>
    <row r="623" spans="1:3" ht="12.75">
      <c r="A623" s="79"/>
      <c r="B623" s="87"/>
      <c r="C623" s="247"/>
    </row>
    <row r="624" ht="12.75">
      <c r="A624" s="85"/>
    </row>
    <row r="625" ht="12.75">
      <c r="A625" s="86"/>
    </row>
    <row r="626" spans="1:2" ht="12.75">
      <c r="A626" s="34"/>
      <c r="B626" s="31"/>
    </row>
    <row r="627" spans="1:2" ht="12.75">
      <c r="A627" s="34"/>
      <c r="B627" s="31"/>
    </row>
    <row r="628" spans="1:3" ht="12.75">
      <c r="A628" s="79"/>
      <c r="B628" s="87"/>
      <c r="C628" s="247"/>
    </row>
    <row r="629" ht="12.75">
      <c r="A629" s="85"/>
    </row>
    <row r="630" ht="12.75">
      <c r="A630" s="86"/>
    </row>
    <row r="631" spans="1:2" ht="12.75">
      <c r="A631" s="34"/>
      <c r="B631" s="31"/>
    </row>
    <row r="632" spans="1:2" ht="12.75">
      <c r="A632" s="34"/>
      <c r="B632" s="31"/>
    </row>
    <row r="633" spans="1:3" ht="12.75">
      <c r="A633" s="79"/>
      <c r="B633" s="87"/>
      <c r="C633" s="247"/>
    </row>
    <row r="634" ht="12.75">
      <c r="A634" s="85"/>
    </row>
    <row r="635" ht="12.75">
      <c r="A635" s="86"/>
    </row>
    <row r="636" spans="1:2" ht="12.75">
      <c r="A636" s="34"/>
      <c r="B636" s="31"/>
    </row>
    <row r="637" ht="12.75">
      <c r="A637" s="86"/>
    </row>
    <row r="638" spans="1:3" ht="12.75">
      <c r="A638" s="79"/>
      <c r="B638" s="87"/>
      <c r="C638" s="247"/>
    </row>
    <row r="639" ht="12.75">
      <c r="A639" s="86"/>
    </row>
    <row r="640" ht="12.75">
      <c r="A640" s="86"/>
    </row>
    <row r="641" spans="1:2" ht="12.75">
      <c r="A641" s="34"/>
      <c r="B641" s="31"/>
    </row>
    <row r="642" ht="12.75">
      <c r="A642" s="86"/>
    </row>
    <row r="643" ht="12.75">
      <c r="A643" s="86"/>
    </row>
    <row r="644" spans="1:2" ht="12.75">
      <c r="A644" s="34"/>
      <c r="B644" s="31"/>
    </row>
    <row r="645" ht="12.75">
      <c r="A645" s="86"/>
    </row>
    <row r="646" ht="12.75">
      <c r="A646" s="86"/>
    </row>
    <row r="647" spans="1:2" ht="12.75">
      <c r="A647" s="34"/>
      <c r="B647" s="31"/>
    </row>
    <row r="648" spans="1:2" ht="12.75">
      <c r="A648" s="34"/>
      <c r="B648" s="31"/>
    </row>
    <row r="649" spans="1:2" ht="12.75">
      <c r="A649" s="34"/>
      <c r="B649" s="31"/>
    </row>
    <row r="650" ht="12.75">
      <c r="A650" s="86"/>
    </row>
    <row r="651" ht="12.75">
      <c r="A651" s="86"/>
    </row>
    <row r="652" spans="1:3" ht="12.75">
      <c r="A652" s="34"/>
      <c r="B652" s="30"/>
      <c r="C652" s="250"/>
    </row>
    <row r="653" ht="12.75">
      <c r="A653" s="86"/>
    </row>
    <row r="654" ht="12.75">
      <c r="A654" s="86"/>
    </row>
    <row r="655" spans="1:2" ht="12.75">
      <c r="A655" s="34"/>
      <c r="B655" s="31"/>
    </row>
    <row r="656" ht="12.75">
      <c r="A656" s="86"/>
    </row>
    <row r="657" ht="12.75">
      <c r="A657" s="86"/>
    </row>
    <row r="658" spans="1:2" ht="12.75">
      <c r="A658" s="34"/>
      <c r="B658" s="31"/>
    </row>
    <row r="659" ht="12.75">
      <c r="A659" s="86"/>
    </row>
    <row r="660" ht="12.75">
      <c r="A660" s="86"/>
    </row>
    <row r="661" spans="1:2" ht="12.75">
      <c r="A661" s="34"/>
      <c r="B661" s="31"/>
    </row>
    <row r="662" ht="12.75">
      <c r="A662" s="86"/>
    </row>
    <row r="663" ht="12.75">
      <c r="A663" s="86"/>
    </row>
    <row r="664" spans="1:2" ht="12.75">
      <c r="A664" s="34"/>
      <c r="B664" s="31"/>
    </row>
    <row r="665" ht="12.75">
      <c r="A665" s="86"/>
    </row>
    <row r="666" ht="12.75">
      <c r="A666" s="86"/>
    </row>
    <row r="667" spans="1:2" ht="12.75">
      <c r="A667" s="34"/>
      <c r="B667" s="31"/>
    </row>
    <row r="668" ht="12.75">
      <c r="A668" s="86"/>
    </row>
    <row r="669" ht="12.75">
      <c r="A669" s="86"/>
    </row>
    <row r="670" spans="1:2" ht="12.75">
      <c r="A670" s="34"/>
      <c r="B670" s="31"/>
    </row>
    <row r="671" ht="12.75">
      <c r="A671" s="86"/>
    </row>
    <row r="672" ht="12.75">
      <c r="A672" s="86"/>
    </row>
    <row r="673" spans="1:2" ht="12.75">
      <c r="A673" s="34"/>
      <c r="B673" s="31"/>
    </row>
    <row r="674" ht="12.75">
      <c r="A674" s="86"/>
    </row>
    <row r="675" ht="12.75">
      <c r="A675" s="86"/>
    </row>
    <row r="676" spans="1:2" ht="12.75">
      <c r="A676" s="34"/>
      <c r="B676" s="31"/>
    </row>
    <row r="677" ht="12.75">
      <c r="A677" s="86"/>
    </row>
    <row r="678" ht="12.75">
      <c r="A678" s="86"/>
    </row>
    <row r="679" spans="1:2" ht="12.75">
      <c r="A679" s="34"/>
      <c r="B679" s="31"/>
    </row>
    <row r="680" ht="12.75">
      <c r="B680" s="31"/>
    </row>
    <row r="681" ht="12.75">
      <c r="A681" s="86"/>
    </row>
    <row r="682" spans="1:2" ht="12.75">
      <c r="A682" s="34"/>
      <c r="B682" s="31"/>
    </row>
    <row r="683" spans="1:2" ht="12.75">
      <c r="A683" s="34"/>
      <c r="B683" s="31"/>
    </row>
    <row r="684" ht="12.75">
      <c r="A684" s="86"/>
    </row>
    <row r="685" spans="1:2" ht="12.75">
      <c r="A685" s="34"/>
      <c r="B685" s="31"/>
    </row>
    <row r="686" spans="1:2" ht="12.75">
      <c r="A686" s="34"/>
      <c r="B686" s="31"/>
    </row>
    <row r="687" spans="1:3" ht="12.75">
      <c r="A687" s="79"/>
      <c r="B687" s="87"/>
      <c r="C687" s="247"/>
    </row>
    <row r="688" spans="1:2" ht="12.75">
      <c r="A688" s="34"/>
      <c r="B688" s="31"/>
    </row>
    <row r="689" ht="12.75">
      <c r="A689" s="86"/>
    </row>
    <row r="690" spans="1:3" ht="12.75">
      <c r="A690" s="86"/>
      <c r="B690" s="87"/>
      <c r="C690" s="247"/>
    </row>
    <row r="691" spans="1:3" ht="12.75">
      <c r="A691" s="86"/>
      <c r="B691" s="87"/>
      <c r="C691" s="247"/>
    </row>
    <row r="692" ht="12.75">
      <c r="A692" s="86"/>
    </row>
    <row r="693" spans="1:2" ht="12.75">
      <c r="A693" s="34"/>
      <c r="B693" s="31"/>
    </row>
    <row r="694" spans="1:3" ht="12.75">
      <c r="A694" s="86"/>
      <c r="B694" s="87"/>
      <c r="C694" s="247"/>
    </row>
    <row r="695" ht="12.75">
      <c r="A695" s="86"/>
    </row>
    <row r="696" spans="1:2" ht="12.75">
      <c r="A696" s="34"/>
      <c r="B696" s="31"/>
    </row>
    <row r="697" spans="1:3" ht="12.75">
      <c r="A697" s="86"/>
      <c r="B697" s="87"/>
      <c r="C697" s="247"/>
    </row>
    <row r="698" ht="12.75">
      <c r="A698" s="86"/>
    </row>
    <row r="699" spans="1:2" ht="12.75">
      <c r="A699" s="34"/>
      <c r="B699" s="31"/>
    </row>
    <row r="700" spans="1:3" ht="12.75">
      <c r="A700" s="86"/>
      <c r="B700" s="87"/>
      <c r="C700" s="247"/>
    </row>
    <row r="701" ht="12.75">
      <c r="A701" s="86"/>
    </row>
    <row r="702" spans="1:2" ht="12.75">
      <c r="A702" s="34"/>
      <c r="B702" s="31"/>
    </row>
    <row r="703" ht="12.75">
      <c r="A703" s="86"/>
    </row>
    <row r="704" ht="12.75">
      <c r="A704" s="86"/>
    </row>
    <row r="705" spans="1:2" ht="12.75">
      <c r="A705" s="34"/>
      <c r="B705" s="31"/>
    </row>
    <row r="706" ht="12.75">
      <c r="A706" s="86"/>
    </row>
    <row r="707" ht="12.75">
      <c r="A707" s="86"/>
    </row>
    <row r="708" spans="1:2" ht="12.75">
      <c r="A708" s="34"/>
      <c r="B708" s="31"/>
    </row>
    <row r="709" ht="12.75">
      <c r="A709" s="86"/>
    </row>
    <row r="710" spans="1:3" ht="12.75">
      <c r="A710" s="86"/>
      <c r="B710" s="35"/>
      <c r="C710" s="250"/>
    </row>
    <row r="711" spans="1:2" ht="12.75">
      <c r="A711" s="34"/>
      <c r="B711" s="31"/>
    </row>
    <row r="712" spans="1:2" ht="12.75">
      <c r="A712" s="34"/>
      <c r="B712" s="31"/>
    </row>
    <row r="713" spans="1:2" ht="12.75">
      <c r="A713" s="34"/>
      <c r="B713" s="31"/>
    </row>
    <row r="714" ht="12.75">
      <c r="A714" s="86"/>
    </row>
    <row r="715" ht="12.75">
      <c r="A715" s="86"/>
    </row>
    <row r="716" spans="1:2" ht="12.75">
      <c r="A716" s="34"/>
      <c r="B716" s="31"/>
    </row>
    <row r="717" ht="12.75">
      <c r="A717" s="86"/>
    </row>
    <row r="718" ht="12.75">
      <c r="A718" s="86"/>
    </row>
    <row r="719" spans="1:2" ht="12.75">
      <c r="A719" s="34"/>
      <c r="B719" s="31"/>
    </row>
    <row r="720" spans="1:2" ht="12.75">
      <c r="A720" s="34"/>
      <c r="B720" s="31"/>
    </row>
    <row r="721" spans="1:2" ht="12.75">
      <c r="A721" s="34"/>
      <c r="B721" s="31"/>
    </row>
    <row r="722" spans="1:2" ht="12.75">
      <c r="A722" s="34"/>
      <c r="B722" s="31"/>
    </row>
    <row r="723" spans="1:2" ht="12.75">
      <c r="A723" s="34"/>
      <c r="B723" s="31"/>
    </row>
    <row r="724" spans="1:2" ht="12.75">
      <c r="A724" s="34"/>
      <c r="B724" s="31"/>
    </row>
    <row r="725" ht="12.75">
      <c r="A725" s="86"/>
    </row>
    <row r="726" spans="1:2" ht="12.75">
      <c r="A726" s="86"/>
      <c r="B726" s="31"/>
    </row>
    <row r="727" spans="1:2" ht="12.75">
      <c r="A727" s="90"/>
      <c r="B727" s="31"/>
    </row>
    <row r="728" spans="1:2" ht="12.75">
      <c r="A728" s="34"/>
      <c r="B728" s="31"/>
    </row>
    <row r="729" spans="1:2" ht="12.75">
      <c r="A729" s="34"/>
      <c r="B729" s="31"/>
    </row>
    <row r="730" spans="1:2" ht="12.75">
      <c r="A730" s="34"/>
      <c r="B730" s="31"/>
    </row>
    <row r="731" spans="1:2" ht="12.75">
      <c r="A731" s="34"/>
      <c r="B731" s="31"/>
    </row>
    <row r="732" spans="1:2" ht="12.75">
      <c r="A732" s="34"/>
      <c r="B732" s="31"/>
    </row>
    <row r="733" ht="12.75">
      <c r="A733" s="86"/>
    </row>
    <row r="734" ht="12.75">
      <c r="A734" s="86"/>
    </row>
    <row r="735" spans="1:2" ht="12.75">
      <c r="A735" s="34"/>
      <c r="B735" s="31"/>
    </row>
    <row r="736" ht="12.75">
      <c r="B736" s="31"/>
    </row>
    <row r="737" spans="1:2" ht="12.75">
      <c r="A737" s="86"/>
      <c r="B737" s="31"/>
    </row>
    <row r="738" spans="1:2" ht="12.75">
      <c r="A738" s="34"/>
      <c r="B738" s="31"/>
    </row>
    <row r="739" spans="1:2" ht="12.75">
      <c r="A739" s="34"/>
      <c r="B739" s="31"/>
    </row>
    <row r="740" spans="1:2" ht="12.75">
      <c r="A740" s="86"/>
      <c r="B740" s="31"/>
    </row>
    <row r="741" spans="1:2" ht="12.75">
      <c r="A741" s="34"/>
      <c r="B741" s="31"/>
    </row>
    <row r="742" ht="12.75">
      <c r="B742" s="31"/>
    </row>
    <row r="743" spans="1:3" ht="12.75">
      <c r="A743" s="81"/>
      <c r="B743" s="87"/>
      <c r="C743" s="247"/>
    </row>
    <row r="744" ht="12.75">
      <c r="B744" s="31"/>
    </row>
    <row r="745" spans="1:3" ht="12.75">
      <c r="A745" s="86"/>
      <c r="B745" s="87"/>
      <c r="C745" s="247"/>
    </row>
    <row r="746" ht="12.75">
      <c r="A746" s="86"/>
    </row>
    <row r="747" ht="12.75">
      <c r="A747" s="86"/>
    </row>
    <row r="748" spans="1:2" ht="12.75">
      <c r="A748" s="34"/>
      <c r="B748" s="31"/>
    </row>
    <row r="749" spans="1:2" ht="12.75">
      <c r="A749" s="34"/>
      <c r="B749" s="31"/>
    </row>
    <row r="750" ht="12.75">
      <c r="A750" s="86"/>
    </row>
    <row r="751" ht="12.75">
      <c r="A751" s="86"/>
    </row>
    <row r="752" spans="1:2" ht="12.75">
      <c r="A752" s="34"/>
      <c r="B752" s="31"/>
    </row>
    <row r="753" spans="1:2" ht="12.75">
      <c r="A753" s="34"/>
      <c r="B753" s="31"/>
    </row>
    <row r="754" spans="1:2" ht="12.75">
      <c r="A754" s="34"/>
      <c r="B754" s="31"/>
    </row>
    <row r="755" spans="1:2" ht="12.75">
      <c r="A755" s="34"/>
      <c r="B755" s="31"/>
    </row>
    <row r="756" spans="1:2" ht="12.75">
      <c r="A756" s="34"/>
      <c r="B756" s="31"/>
    </row>
    <row r="757" ht="12.75">
      <c r="A757" s="86"/>
    </row>
    <row r="758" ht="12.75">
      <c r="A758" s="86"/>
    </row>
    <row r="759" spans="1:2" ht="12.75">
      <c r="A759" s="34"/>
      <c r="B759" s="31"/>
    </row>
    <row r="760" spans="1:2" ht="12.75">
      <c r="A760" s="34"/>
      <c r="B760" s="31"/>
    </row>
    <row r="761" spans="1:2" ht="12.75">
      <c r="A761" s="34"/>
      <c r="B761" s="31"/>
    </row>
    <row r="762" spans="1:2" ht="12.75">
      <c r="A762" s="34"/>
      <c r="B762" s="31"/>
    </row>
    <row r="763" spans="1:2" ht="12.75">
      <c r="A763" s="34"/>
      <c r="B763" s="31"/>
    </row>
    <row r="764" spans="1:3" ht="12.75">
      <c r="A764" s="79"/>
      <c r="B764" s="87"/>
      <c r="C764" s="247"/>
    </row>
    <row r="765" spans="1:2" ht="12.75">
      <c r="A765" s="34"/>
      <c r="B765" s="31"/>
    </row>
    <row r="766" spans="1:3" ht="12.75">
      <c r="A766" s="86"/>
      <c r="B766" s="87"/>
      <c r="C766" s="247"/>
    </row>
    <row r="767" ht="12.75">
      <c r="A767" s="86"/>
    </row>
    <row r="768" ht="12.75">
      <c r="A768" s="86"/>
    </row>
    <row r="769" spans="1:2" ht="12.75">
      <c r="A769" s="34"/>
      <c r="B769" s="31"/>
    </row>
    <row r="770" spans="1:2" ht="12.75">
      <c r="A770" s="34"/>
      <c r="B770" s="31"/>
    </row>
    <row r="771" ht="12.75">
      <c r="A771" s="86"/>
    </row>
    <row r="772" spans="1:2" ht="12.75">
      <c r="A772" s="34"/>
      <c r="B772" s="31"/>
    </row>
    <row r="773" ht="12.75">
      <c r="A773" s="86"/>
    </row>
    <row r="774" ht="12.75">
      <c r="A774" s="86"/>
    </row>
    <row r="775" spans="1:2" ht="12.75">
      <c r="A775" s="34"/>
      <c r="B775" s="31"/>
    </row>
    <row r="776" spans="1:2" ht="12.75">
      <c r="A776" s="34"/>
      <c r="B776" s="31"/>
    </row>
    <row r="777" ht="12.75">
      <c r="A777" s="86"/>
    </row>
    <row r="778" ht="12.75">
      <c r="A778" s="86"/>
    </row>
    <row r="779" spans="1:2" ht="12.75">
      <c r="A779" s="34"/>
      <c r="B779" s="31"/>
    </row>
    <row r="780" ht="12.75">
      <c r="A780" s="85"/>
    </row>
    <row r="782" spans="1:3" ht="12.75">
      <c r="A782" s="79"/>
      <c r="B782" s="87"/>
      <c r="C782" s="247"/>
    </row>
    <row r="784" spans="1:3" ht="12.75">
      <c r="A784" s="79"/>
      <c r="B784" s="80"/>
      <c r="C784" s="243"/>
    </row>
    <row r="787" spans="1:3" ht="12.75">
      <c r="A787" s="83"/>
      <c r="B787" s="80"/>
      <c r="C787" s="243"/>
    </row>
    <row r="789" spans="1:3" ht="12.75">
      <c r="A789" s="83"/>
      <c r="B789" s="80"/>
      <c r="C789" s="243"/>
    </row>
    <row r="791" spans="1:3" ht="12.75">
      <c r="A791" s="81"/>
      <c r="B791" s="82"/>
      <c r="C791" s="244"/>
    </row>
    <row r="792" spans="1:3" ht="12.75">
      <c r="A792" s="77"/>
      <c r="B792" s="78"/>
      <c r="C792" s="245"/>
    </row>
    <row r="794" spans="1:3" ht="12.75">
      <c r="A794" s="79"/>
      <c r="B794" s="80"/>
      <c r="C794" s="243"/>
    </row>
    <row r="796" spans="1:3" ht="12.75">
      <c r="A796" s="79"/>
      <c r="B796" s="80"/>
      <c r="C796" s="243"/>
    </row>
    <row r="798" spans="1:3" ht="12.75">
      <c r="A798" s="81"/>
      <c r="B798" s="82"/>
      <c r="C798" s="244"/>
    </row>
    <row r="799" spans="1:3" ht="12.75">
      <c r="A799" s="77"/>
      <c r="B799" s="78"/>
      <c r="C799" s="245"/>
    </row>
    <row r="801" spans="1:3" ht="12.75">
      <c r="A801" s="79"/>
      <c r="B801" s="80"/>
      <c r="C801" s="243"/>
    </row>
    <row r="803" spans="1:3" ht="12.75">
      <c r="A803" s="79"/>
      <c r="B803" s="80"/>
      <c r="C803" s="243"/>
    </row>
    <row r="805" spans="1:3" ht="12.75">
      <c r="A805" s="81"/>
      <c r="B805" s="82"/>
      <c r="C805" s="244"/>
    </row>
    <row r="806" spans="1:3" ht="12.75">
      <c r="A806" s="77"/>
      <c r="B806" s="78"/>
      <c r="C806" s="245"/>
    </row>
    <row r="808" spans="1:3" ht="12.75">
      <c r="A808" s="79"/>
      <c r="B808" s="80"/>
      <c r="C808" s="243"/>
    </row>
    <row r="810" spans="1:3" ht="12.75">
      <c r="A810" s="79"/>
      <c r="B810" s="80"/>
      <c r="C810" s="243"/>
    </row>
    <row r="812" spans="1:3" ht="12.75">
      <c r="A812" s="81"/>
      <c r="B812" s="82"/>
      <c r="C812" s="244"/>
    </row>
    <row r="813" spans="1:3" ht="12.75">
      <c r="A813" s="77"/>
      <c r="B813" s="78"/>
      <c r="C813" s="245"/>
    </row>
    <row r="814" spans="1:3" ht="12.75">
      <c r="A814" s="77"/>
      <c r="B814" s="78"/>
      <c r="C814" s="245"/>
    </row>
    <row r="815" spans="1:3" ht="12.75">
      <c r="A815" s="77"/>
      <c r="B815" s="78"/>
      <c r="C815" s="245"/>
    </row>
    <row r="816" spans="1:3" ht="12.75">
      <c r="A816" s="77"/>
      <c r="B816" s="78"/>
      <c r="C816" s="245"/>
    </row>
    <row r="817" spans="1:3" ht="12.75">
      <c r="A817" s="77"/>
      <c r="B817" s="78"/>
      <c r="C817" s="245"/>
    </row>
    <row r="819" spans="1:3" ht="12.75">
      <c r="A819" s="79"/>
      <c r="B819" s="80"/>
      <c r="C819" s="243"/>
    </row>
    <row r="821" spans="1:3" ht="12.75">
      <c r="A821" s="79"/>
      <c r="B821" s="80"/>
      <c r="C821" s="243"/>
    </row>
    <row r="823" spans="1:3" ht="12.75">
      <c r="A823" s="81"/>
      <c r="B823" s="82"/>
      <c r="C823" s="244"/>
    </row>
    <row r="824" spans="1:3" ht="12.75">
      <c r="A824" s="77"/>
      <c r="B824" s="78"/>
      <c r="C824" s="245"/>
    </row>
    <row r="825" spans="1:3" ht="12.75">
      <c r="A825" s="77"/>
      <c r="B825" s="78"/>
      <c r="C825" s="245"/>
    </row>
    <row r="827" spans="1:3" ht="12.75">
      <c r="A827" s="79"/>
      <c r="B827" s="80"/>
      <c r="C827" s="243"/>
    </row>
    <row r="829" spans="1:3" ht="12.75">
      <c r="A829" s="79"/>
      <c r="B829" s="80"/>
      <c r="C829" s="243"/>
    </row>
    <row r="831" spans="1:3" ht="12.75">
      <c r="A831" s="81"/>
      <c r="B831" s="82"/>
      <c r="C831" s="244"/>
    </row>
    <row r="832" spans="1:3" ht="12.75">
      <c r="A832" s="77"/>
      <c r="B832" s="78"/>
      <c r="C832" s="245"/>
    </row>
    <row r="833" spans="1:3" ht="12.75">
      <c r="A833" s="77"/>
      <c r="B833" s="78"/>
      <c r="C833" s="245"/>
    </row>
    <row r="835" spans="1:3" ht="12.75">
      <c r="A835" s="79"/>
      <c r="B835" s="80"/>
      <c r="C835" s="243"/>
    </row>
    <row r="837" spans="1:3" ht="12.75">
      <c r="A837" s="79"/>
      <c r="B837" s="80"/>
      <c r="C837" s="243"/>
    </row>
    <row r="839" spans="1:3" ht="12.75">
      <c r="A839" s="81"/>
      <c r="B839" s="82"/>
      <c r="C839" s="244"/>
    </row>
    <row r="840" spans="1:3" ht="12.75">
      <c r="A840" s="77"/>
      <c r="B840" s="78"/>
      <c r="C840" s="245"/>
    </row>
    <row r="841" spans="1:3" ht="12.75">
      <c r="A841" s="77"/>
      <c r="B841" s="78"/>
      <c r="C841" s="245"/>
    </row>
    <row r="842" spans="1:3" ht="12.75">
      <c r="A842" s="77"/>
      <c r="B842" s="78"/>
      <c r="C842" s="245"/>
    </row>
    <row r="843" spans="1:3" ht="12.75">
      <c r="A843" s="77"/>
      <c r="B843" s="78"/>
      <c r="C843" s="245"/>
    </row>
    <row r="844" spans="1:3" ht="12.75">
      <c r="A844" s="77"/>
      <c r="B844" s="78"/>
      <c r="C844" s="245"/>
    </row>
    <row r="845" spans="1:3" ht="12.75">
      <c r="A845" s="77"/>
      <c r="B845" s="78"/>
      <c r="C845" s="245"/>
    </row>
    <row r="846" spans="1:3" ht="12.75">
      <c r="A846" s="77"/>
      <c r="B846" s="78"/>
      <c r="C846" s="245"/>
    </row>
    <row r="847" spans="1:3" ht="12.75">
      <c r="A847" s="77"/>
      <c r="B847" s="78"/>
      <c r="C847" s="245"/>
    </row>
    <row r="848" spans="1:3" ht="12.75">
      <c r="A848" s="77"/>
      <c r="B848" s="78"/>
      <c r="C848" s="245"/>
    </row>
    <row r="849" spans="1:3" ht="12.75">
      <c r="A849" s="77"/>
      <c r="B849" s="78"/>
      <c r="C849" s="245"/>
    </row>
    <row r="851" spans="1:3" ht="12.75">
      <c r="A851" s="79"/>
      <c r="B851" s="80"/>
      <c r="C851" s="243"/>
    </row>
    <row r="853" spans="1:3" ht="12.75">
      <c r="A853" s="79"/>
      <c r="B853" s="80"/>
      <c r="C853" s="243"/>
    </row>
    <row r="855" spans="1:3" ht="12.75">
      <c r="A855" s="81"/>
      <c r="B855" s="82"/>
      <c r="C855" s="244"/>
    </row>
    <row r="856" spans="1:3" ht="12.75">
      <c r="A856" s="77"/>
      <c r="B856" s="78"/>
      <c r="C856" s="245"/>
    </row>
    <row r="857" spans="1:3" ht="12.75">
      <c r="A857" s="77"/>
      <c r="B857" s="78"/>
      <c r="C857" s="245"/>
    </row>
    <row r="858" spans="1:3" ht="12.75">
      <c r="A858" s="77"/>
      <c r="B858" s="78"/>
      <c r="C858" s="245"/>
    </row>
    <row r="859" spans="1:3" ht="12.75">
      <c r="A859" s="77"/>
      <c r="B859" s="78"/>
      <c r="C859" s="245"/>
    </row>
    <row r="860" spans="1:3" ht="12.75">
      <c r="A860" s="77"/>
      <c r="B860" s="78"/>
      <c r="C860" s="245"/>
    </row>
    <row r="861" spans="1:3" ht="12.75">
      <c r="A861" s="77"/>
      <c r="B861" s="78"/>
      <c r="C861" s="245"/>
    </row>
    <row r="863" spans="1:3" ht="12.75">
      <c r="A863" s="79"/>
      <c r="B863" s="80"/>
      <c r="C863" s="243"/>
    </row>
    <row r="865" spans="1:3" ht="12.75">
      <c r="A865" s="79"/>
      <c r="B865" s="80"/>
      <c r="C865" s="243"/>
    </row>
    <row r="867" spans="1:3" ht="12.75">
      <c r="A867" s="81"/>
      <c r="B867" s="82"/>
      <c r="C867" s="244"/>
    </row>
    <row r="868" spans="1:3" ht="12.75">
      <c r="A868" s="77"/>
      <c r="B868" s="78"/>
      <c r="C868" s="245"/>
    </row>
    <row r="869" spans="1:3" ht="12.75">
      <c r="A869" s="77"/>
      <c r="B869" s="78"/>
      <c r="C869" s="245"/>
    </row>
    <row r="870" spans="1:3" ht="12.75">
      <c r="A870" s="77"/>
      <c r="B870" s="78"/>
      <c r="C870" s="245"/>
    </row>
    <row r="873" spans="1:3" ht="12.75">
      <c r="A873" s="79"/>
      <c r="B873" s="80"/>
      <c r="C873" s="243"/>
    </row>
    <row r="875" spans="1:3" ht="12.75">
      <c r="A875" s="79"/>
      <c r="B875" s="80"/>
      <c r="C875" s="243"/>
    </row>
    <row r="877" spans="1:3" ht="12.75">
      <c r="A877" s="81"/>
      <c r="B877" s="82"/>
      <c r="C877" s="244"/>
    </row>
    <row r="878" spans="1:3" ht="12.75">
      <c r="A878" s="77"/>
      <c r="B878" s="78"/>
      <c r="C878" s="245"/>
    </row>
    <row r="880" spans="1:3" ht="12.75">
      <c r="A880" s="79"/>
      <c r="B880" s="80"/>
      <c r="C880" s="243"/>
    </row>
    <row r="882" spans="1:3" ht="12.75">
      <c r="A882" s="79"/>
      <c r="B882" s="80"/>
      <c r="C882" s="243"/>
    </row>
    <row r="884" spans="1:3" ht="12.75">
      <c r="A884" s="81"/>
      <c r="B884" s="82"/>
      <c r="C884" s="244"/>
    </row>
    <row r="885" spans="1:3" ht="12.75">
      <c r="A885" s="77"/>
      <c r="B885" s="78"/>
      <c r="C885" s="245"/>
    </row>
    <row r="886" spans="1:3" ht="12.75">
      <c r="A886" s="77"/>
      <c r="B886" s="78"/>
      <c r="C886" s="245"/>
    </row>
    <row r="888" spans="1:3" ht="12.75">
      <c r="A888" s="79"/>
      <c r="B888" s="80"/>
      <c r="C888" s="243"/>
    </row>
    <row r="890" spans="1:3" ht="12.75">
      <c r="A890" s="79"/>
      <c r="B890" s="80"/>
      <c r="C890" s="243"/>
    </row>
    <row r="892" spans="1:3" ht="12.75">
      <c r="A892" s="81"/>
      <c r="B892" s="82"/>
      <c r="C892" s="244"/>
    </row>
    <row r="893" spans="1:3" ht="12.75">
      <c r="A893" s="77"/>
      <c r="B893" s="78"/>
      <c r="C893" s="245"/>
    </row>
    <row r="894" spans="1:3" ht="12.75">
      <c r="A894" s="77"/>
      <c r="B894" s="78"/>
      <c r="C894" s="245"/>
    </row>
    <row r="895" spans="1:3" ht="12.75">
      <c r="A895" s="77"/>
      <c r="B895" s="78"/>
      <c r="C895" s="245"/>
    </row>
    <row r="896" spans="1:3" ht="12.75">
      <c r="A896" s="77"/>
      <c r="B896" s="78"/>
      <c r="C896" s="245"/>
    </row>
    <row r="897" spans="1:3" ht="12.75">
      <c r="A897" s="77"/>
      <c r="B897" s="78"/>
      <c r="C897" s="245"/>
    </row>
    <row r="898" spans="1:3" ht="12.75">
      <c r="A898" s="77"/>
      <c r="B898" s="78"/>
      <c r="C898" s="245"/>
    </row>
    <row r="899" spans="1:3" ht="12.75">
      <c r="A899" s="77"/>
      <c r="B899" s="78"/>
      <c r="C899" s="245"/>
    </row>
    <row r="900" spans="1:3" ht="12.75">
      <c r="A900" s="77"/>
      <c r="B900" s="78"/>
      <c r="C900" s="245"/>
    </row>
    <row r="901" spans="1:3" ht="12.75">
      <c r="A901" s="77"/>
      <c r="B901" s="78"/>
      <c r="C901" s="245"/>
    </row>
    <row r="902" spans="1:3" ht="12.75">
      <c r="A902" s="77"/>
      <c r="B902" s="78"/>
      <c r="C902" s="245"/>
    </row>
    <row r="903" spans="1:3" ht="12.75">
      <c r="A903" s="77"/>
      <c r="B903" s="78"/>
      <c r="C903" s="245"/>
    </row>
    <row r="906" spans="1:3" ht="12.75">
      <c r="A906" s="79"/>
      <c r="B906" s="80"/>
      <c r="C906" s="243"/>
    </row>
    <row r="908" spans="1:3" ht="12.75">
      <c r="A908" s="79"/>
      <c r="B908" s="80"/>
      <c r="C908" s="243"/>
    </row>
  </sheetData>
  <sheetProtection/>
  <mergeCells count="1">
    <mergeCell ref="A1:K1"/>
  </mergeCells>
  <printOptions horizontalCentered="1"/>
  <pageMargins left="0.1968503937007874" right="0.1968503937007874" top="0.4330708661417323" bottom="0.3937007874015748" header="0.31496062992125984" footer="0.196850393700787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Tomislav Krajinović</dc:creator>
  <cp:keywords/>
  <dc:description/>
  <cp:lastModifiedBy>TKrajinovic</cp:lastModifiedBy>
  <cp:lastPrinted>2022-09-28T13:06:12Z</cp:lastPrinted>
  <dcterms:created xsi:type="dcterms:W3CDTF">2001-11-29T15:00:47Z</dcterms:created>
  <dcterms:modified xsi:type="dcterms:W3CDTF">2022-12-15T14:35:42Z</dcterms:modified>
  <cp:category/>
  <cp:version/>
  <cp:contentType/>
  <cp:contentStatus/>
</cp:coreProperties>
</file>